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4235" windowHeight="6660" tabRatio="645" activeTab="2"/>
  </bookViews>
  <sheets>
    <sheet name="Тит лист, сведения" sheetId="2" r:id="rId1"/>
    <sheet name="Фин сост" sheetId="1" r:id="rId2"/>
    <sheet name="Пок по пост и выб " sheetId="7" r:id="rId3"/>
    <sheet name="Пок выплат" sheetId="4" r:id="rId4"/>
    <sheet name="Ср во вр расп" sheetId="5" r:id="rId5"/>
    <sheet name="Спр инф" sheetId="6" r:id="rId6"/>
    <sheet name="Расч 1 " sheetId="15" r:id="rId7"/>
    <sheet name="Расч 2" sheetId="9" r:id="rId8"/>
    <sheet name="Расч 3" sheetId="10" r:id="rId9"/>
    <sheet name="Расч 4" sheetId="11" r:id="rId10"/>
    <sheet name="Расч 5" sheetId="12" r:id="rId11"/>
    <sheet name="Свед об опер с ЦС" sheetId="13" r:id="rId12"/>
  </sheets>
  <definedNames>
    <definedName name="_xlnm.Print_Titles" localSheetId="2">'Пок по пост и выб '!$6:$10</definedName>
  </definedNames>
  <calcPr calcId="144525"/>
</workbook>
</file>

<file path=xl/calcChain.xml><?xml version="1.0" encoding="utf-8"?>
<calcChain xmlns="http://schemas.openxmlformats.org/spreadsheetml/2006/main">
  <c r="BN82" i="12" l="1"/>
  <c r="BN65" i="12"/>
  <c r="E50" i="7"/>
  <c r="G99" i="7"/>
  <c r="G103" i="7"/>
  <c r="K105" i="7"/>
  <c r="J105" i="7"/>
  <c r="I105" i="7"/>
  <c r="H105" i="7"/>
  <c r="G105" i="7"/>
  <c r="F105" i="7"/>
  <c r="E105" i="7"/>
  <c r="D105" i="7" s="1"/>
  <c r="D104" i="7"/>
  <c r="G100" i="7"/>
  <c r="D53" i="7"/>
  <c r="J42" i="13" l="1"/>
  <c r="J47" i="13"/>
  <c r="J46" i="13"/>
  <c r="J109" i="7"/>
  <c r="J103" i="7" s="1"/>
  <c r="BN99" i="12"/>
  <c r="BN66" i="12"/>
  <c r="BN24" i="12"/>
  <c r="BP45" i="11"/>
  <c r="BP41" i="11"/>
  <c r="BN13" i="10"/>
  <c r="BN21" i="10"/>
  <c r="BN12" i="10"/>
  <c r="J99" i="7"/>
  <c r="E75" i="7"/>
  <c r="E80" i="7"/>
  <c r="E70" i="7"/>
  <c r="E72" i="7"/>
  <c r="E76" i="7"/>
  <c r="E73" i="7"/>
  <c r="E82" i="7"/>
  <c r="D82" i="7"/>
  <c r="E88" i="7"/>
  <c r="E91" i="7"/>
  <c r="E108" i="7"/>
  <c r="G68" i="7"/>
  <c r="G60" i="7" s="1"/>
  <c r="G24" i="7"/>
  <c r="G25" i="7"/>
  <c r="G23" i="7" l="1"/>
  <c r="G95" i="7"/>
  <c r="E99" i="7"/>
  <c r="D99" i="7" s="1"/>
  <c r="E95" i="7"/>
  <c r="K99" i="7"/>
  <c r="I99" i="7"/>
  <c r="H99" i="7"/>
  <c r="F99" i="7"/>
  <c r="G58" i="7"/>
  <c r="G57" i="7" s="1"/>
  <c r="D84" i="7"/>
  <c r="D83" i="7"/>
  <c r="D101" i="7"/>
  <c r="D100" i="7"/>
  <c r="G46" i="7"/>
  <c r="E25" i="7" l="1"/>
  <c r="E40" i="7"/>
  <c r="D40" i="7" s="1"/>
  <c r="E39" i="7"/>
  <c r="D39" i="7" s="1"/>
  <c r="E38" i="7"/>
  <c r="D38" i="7" s="1"/>
  <c r="E37" i="7"/>
  <c r="D37" i="7" s="1"/>
  <c r="E32" i="7"/>
  <c r="E31" i="7"/>
  <c r="E15" i="7"/>
  <c r="BN41" i="12" l="1"/>
  <c r="AJ41" i="11"/>
  <c r="AG53" i="15"/>
  <c r="AG25" i="15"/>
  <c r="AG24" i="15"/>
  <c r="DF24" i="15" s="1"/>
  <c r="AG23" i="15"/>
  <c r="DF23" i="15" s="1"/>
  <c r="DF25" i="15" s="1"/>
  <c r="E109" i="7" l="1"/>
  <c r="E110" i="7"/>
  <c r="E29" i="7"/>
  <c r="E27" i="7"/>
  <c r="E63" i="7"/>
  <c r="E120" i="7"/>
  <c r="G13" i="4"/>
  <c r="BJ37" i="10" l="1"/>
  <c r="BP14" i="11"/>
  <c r="BE14" i="11"/>
  <c r="BJ34" i="10"/>
  <c r="E87" i="7"/>
  <c r="E68" i="7"/>
  <c r="BP17" i="11"/>
  <c r="BE17" i="11"/>
  <c r="AJ44" i="11" l="1"/>
  <c r="AJ43" i="11" l="1"/>
  <c r="AJ42" i="11"/>
  <c r="D61" i="7"/>
  <c r="D120" i="7"/>
  <c r="D97" i="7"/>
  <c r="D98" i="7"/>
  <c r="D102" i="7"/>
  <c r="D96" i="7"/>
  <c r="D89" i="7"/>
  <c r="D90" i="7"/>
  <c r="D91" i="7"/>
  <c r="D92" i="7"/>
  <c r="D93" i="7"/>
  <c r="D94" i="7"/>
  <c r="D8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5" i="7"/>
  <c r="I45" i="13" l="1"/>
  <c r="I43" i="13"/>
  <c r="J48" i="13"/>
  <c r="I40" i="13"/>
  <c r="BN54" i="12"/>
  <c r="BP16" i="11"/>
  <c r="BP15" i="11"/>
  <c r="BP21" i="11"/>
  <c r="BN14" i="10"/>
  <c r="BQ33" i="9"/>
  <c r="BQ54" i="9" s="1"/>
  <c r="BP21" i="9"/>
  <c r="BP20" i="9"/>
  <c r="BP10" i="9"/>
  <c r="BP9" i="9"/>
  <c r="BP8" i="9"/>
  <c r="J14" i="4"/>
  <c r="D13" i="4"/>
  <c r="D58" i="7"/>
  <c r="D54" i="7"/>
  <c r="D52" i="7"/>
  <c r="I48" i="13" l="1"/>
  <c r="F62" i="7"/>
  <c r="H62" i="7"/>
  <c r="I62" i="7"/>
  <c r="J62" i="7"/>
  <c r="K62" i="7"/>
  <c r="F68" i="7"/>
  <c r="H68" i="7"/>
  <c r="I68" i="7"/>
  <c r="J68" i="7"/>
  <c r="K68" i="7"/>
  <c r="F87" i="7"/>
  <c r="G87" i="7"/>
  <c r="D87" i="7" s="1"/>
  <c r="H87" i="7"/>
  <c r="I87" i="7"/>
  <c r="J87" i="7"/>
  <c r="K87" i="7"/>
  <c r="F103" i="7"/>
  <c r="H103" i="7"/>
  <c r="I103" i="7"/>
  <c r="K103" i="7"/>
  <c r="F95" i="7"/>
  <c r="H95" i="7"/>
  <c r="I95" i="7"/>
  <c r="J95" i="7"/>
  <c r="K95" i="7"/>
  <c r="E11" i="7"/>
  <c r="H60" i="7" l="1"/>
  <c r="J60" i="7"/>
  <c r="F60" i="7"/>
  <c r="K60" i="7"/>
  <c r="I60" i="7"/>
  <c r="C19" i="1"/>
  <c r="C28" i="1"/>
  <c r="C18" i="1"/>
  <c r="D67" i="7" l="1"/>
  <c r="E66" i="7"/>
  <c r="D66" i="7" s="1"/>
  <c r="D68" i="7"/>
  <c r="D110" i="7"/>
  <c r="D109" i="7"/>
  <c r="D108" i="7"/>
  <c r="D107" i="7"/>
  <c r="D106" i="7"/>
  <c r="E103" i="7"/>
  <c r="D103" i="7" s="1"/>
  <c r="D95" i="7"/>
  <c r="D65" i="7"/>
  <c r="D64" i="7"/>
  <c r="D63" i="7"/>
  <c r="E62" i="7"/>
  <c r="D57" i="7"/>
  <c r="D50" i="7"/>
  <c r="D48" i="7"/>
  <c r="D46" i="7"/>
  <c r="D45" i="7"/>
  <c r="D44" i="7"/>
  <c r="D43" i="7"/>
  <c r="D42" i="7"/>
  <c r="D36" i="7"/>
  <c r="D35" i="7"/>
  <c r="D34" i="7"/>
  <c r="D33" i="7"/>
  <c r="D32" i="7"/>
  <c r="D31" i="7"/>
  <c r="D30" i="7"/>
  <c r="D29" i="7"/>
  <c r="D28" i="7"/>
  <c r="D27" i="7"/>
  <c r="K25" i="7"/>
  <c r="K24" i="7" s="1"/>
  <c r="J25" i="7"/>
  <c r="J24" i="7" s="1"/>
  <c r="I25" i="7"/>
  <c r="I24" i="7" s="1"/>
  <c r="H25" i="7"/>
  <c r="H24" i="7" s="1"/>
  <c r="H23" i="7" s="1"/>
  <c r="F25" i="7"/>
  <c r="F24" i="7" s="1"/>
  <c r="E24" i="7"/>
  <c r="E60" i="7" l="1"/>
  <c r="E23" i="7" s="1"/>
  <c r="E123" i="7" s="1"/>
  <c r="K23" i="7"/>
  <c r="I23" i="7"/>
  <c r="J23" i="7"/>
  <c r="J15" i="7" s="1"/>
  <c r="F23" i="7"/>
  <c r="D25" i="7"/>
  <c r="D24" i="7" s="1"/>
  <c r="J11" i="7" l="1"/>
  <c r="D15" i="7"/>
  <c r="G62" i="7"/>
  <c r="D62" i="7" s="1"/>
  <c r="D60" i="7" s="1"/>
  <c r="G12" i="4" s="1"/>
  <c r="D12" i="4" s="1"/>
  <c r="G14" i="4" l="1"/>
  <c r="D14" i="4" s="1"/>
  <c r="D23" i="7"/>
  <c r="G19" i="7"/>
  <c r="G11" i="7" l="1"/>
  <c r="D11" i="7" s="1"/>
  <c r="D19" i="7"/>
</calcChain>
</file>

<file path=xl/sharedStrings.xml><?xml version="1.0" encoding="utf-8"?>
<sst xmlns="http://schemas.openxmlformats.org/spreadsheetml/2006/main" count="961" uniqueCount="529">
  <si>
    <t>Приложение № 1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</si>
  <si>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</si>
  <si>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</si>
  <si>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</si>
  <si>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</si>
  <si>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</si>
  <si>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</si>
  <si>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</si>
  <si>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</si>
  <si>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</si>
  <si>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</si>
  <si>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</si>
  <si>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</si>
  <si>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</si>
  <si>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</si>
  <si>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</si>
  <si>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</si>
  <si>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</si>
  <si>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</si>
  <si>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</si>
  <si>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</si>
  <si>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(последнюю отчетную дату)</t>
  </si>
  <si>
    <t>Показатели финансового состояния учреждения (подразделения)</t>
  </si>
  <si>
    <t xml:space="preserve">Приложение № 1а </t>
  </si>
  <si>
    <t xml:space="preserve">                                                       УТВЕРЖДАЮ</t>
  </si>
  <si>
    <t xml:space="preserve">                                             (наименование должности лица,</t>
  </si>
  <si>
    <t xml:space="preserve">                                                 утверждающего документ)</t>
  </si>
  <si>
    <t>ПЛАН</t>
  </si>
  <si>
    <t>1. Сведения о деятельности муниципального учреждения</t>
  </si>
  <si>
    <t>1.3. Перечень услуг (работ)/мероприятий/публичных обязательств, оказываемых</t>
  </si>
  <si>
    <t>КОДЫ</t>
  </si>
  <si>
    <t>Наименование муниципального учреждения</t>
  </si>
  <si>
    <t>По ОКПО</t>
  </si>
  <si>
    <t>ИНН</t>
  </si>
  <si>
    <r>
      <t>Наименование бюджета:</t>
    </r>
    <r>
      <rPr>
        <u/>
        <sz val="11"/>
        <color theme="1"/>
        <rFont val="Courier New"/>
        <family val="3"/>
        <charset val="204"/>
      </rPr>
      <t xml:space="preserve"> бюджет муниципального образования Ловозерский район</t>
    </r>
  </si>
  <si>
    <t>КПП</t>
  </si>
  <si>
    <t>По ОКАТО</t>
  </si>
  <si>
    <t xml:space="preserve">Единица измерения: руб. (с точностью до второго десятичного знака)  </t>
  </si>
  <si>
    <t>Глава по БК</t>
  </si>
  <si>
    <t>007</t>
  </si>
  <si>
    <r>
      <t xml:space="preserve">Наименование органа, осуществляющего функции и полномочия учредителя: </t>
    </r>
    <r>
      <rPr>
        <u/>
        <sz val="10"/>
        <color theme="1"/>
        <rFont val="Courier New"/>
        <family val="3"/>
        <charset val="204"/>
      </rPr>
      <t>Отдел по образованию администрации Ловозерского района</t>
    </r>
  </si>
  <si>
    <t>По ОКЕИ (ОКВ)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</si>
  <si>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</si>
  <si>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</si>
  <si>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</si>
  <si>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</si>
  <si>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</si>
  <si>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</si>
  <si>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</si>
  <si>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</si>
  <si>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абз.2 п.1 ст.78.1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</si>
  <si>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</si>
  <si>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</si>
  <si>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</si>
  <si>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</si>
  <si>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</si>
  <si>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</si>
  <si>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</si>
  <si>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</si>
  <si>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</si>
  <si>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</si>
  <si>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</si>
  <si>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</si>
  <si>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</si>
  <si>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</si>
  <si>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</si>
  <si>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</si>
  <si>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</si>
  <si>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</si>
  <si>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</si>
  <si>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</si>
  <si>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</si>
  <si>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</si>
  <si>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</si>
  <si>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</si>
  <si>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</si>
  <si>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</si>
  <si>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</si>
  <si>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</si>
  <si>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</si>
  <si>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5.1</t>
  </si>
  <si>
    <t>безвозмездные перечисления организациям</t>
  </si>
  <si>
    <t>Приложение № 2</t>
  </si>
  <si>
    <t>Приложение №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</si>
  <si>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</si>
  <si>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</si>
  <si>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</si>
  <si>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</si>
  <si>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</si>
  <si>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</si>
  <si>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</si>
  <si>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</si>
  <si>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</si>
  <si>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</si>
  <si>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</si>
  <si>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</si>
  <si>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Приложение № 3 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</si>
  <si>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</si>
  <si>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</si>
  <si>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</si>
  <si>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</si>
  <si>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</si>
  <si>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</si>
  <si>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Приложение №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</si>
  <si>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</si>
  <si>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</si>
  <si>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</si>
  <si>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</si>
  <si>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</si>
  <si>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Муниципальное бюджетное образовательное учреждение «Детский сад № 8» </t>
  </si>
  <si>
    <t>Заработная плата педагогических работников</t>
  </si>
  <si>
    <t>Начисление на выплаты по оплате труда</t>
  </si>
  <si>
    <t>Заработная плата медицинских работников</t>
  </si>
  <si>
    <t>Заработная плата прчих работников</t>
  </si>
  <si>
    <t>командировочные</t>
  </si>
  <si>
    <t>0701 0110120010 611 24101 112</t>
  </si>
  <si>
    <t>пособие по уходу за ребенком до 3 лет</t>
  </si>
  <si>
    <t>льготный проезд в отпуск</t>
  </si>
  <si>
    <t>0701 0110213060 612 24103 112</t>
  </si>
  <si>
    <t>выплаты компенсации ЕЖКВ специалистов</t>
  </si>
  <si>
    <t>Услуги связи</t>
  </si>
  <si>
    <t>Коммунальные услуги</t>
  </si>
  <si>
    <t>244</t>
  </si>
  <si>
    <t xml:space="preserve">отопление </t>
  </si>
  <si>
    <t>0701 0110120010 611 24102 244</t>
  </si>
  <si>
    <t>водоснабжение и водоотведение</t>
  </si>
  <si>
    <t>электроэнергия</t>
  </si>
  <si>
    <t>арендная плата за пользование имуществом</t>
  </si>
  <si>
    <t>вывоз твердых бытовых отходов</t>
  </si>
  <si>
    <t>0701 0110120010 611 24101 244</t>
  </si>
  <si>
    <t>Работы, услуги по содержанию имущества</t>
  </si>
  <si>
    <t>дезинсекция, дератизация</t>
  </si>
  <si>
    <t>стирка белья</t>
  </si>
  <si>
    <t>камерная обработка</t>
  </si>
  <si>
    <t>0701 0110120010  611 24101 244</t>
  </si>
  <si>
    <t xml:space="preserve">обслуживание тревожных кнопок </t>
  </si>
  <si>
    <t>расчистка снега</t>
  </si>
  <si>
    <t>обслуживание и испытание противопожарного оборудования</t>
  </si>
  <si>
    <t>заправка огнетушителей</t>
  </si>
  <si>
    <t>заправка картриджей</t>
  </si>
  <si>
    <t xml:space="preserve">промывка (опрессовка) отопительной системы </t>
  </si>
  <si>
    <t>обслуживание электросетей</t>
  </si>
  <si>
    <t>обслуживание инженерных систем</t>
  </si>
  <si>
    <t>замеры сопротивления изоляции</t>
  </si>
  <si>
    <t>поверка монометров и расходомеров</t>
  </si>
  <si>
    <t>Прочие работы, услуги</t>
  </si>
  <si>
    <t>услуги вневедомственной охраны</t>
  </si>
  <si>
    <t>програмное обеспечение</t>
  </si>
  <si>
    <t>медицинский осмотр</t>
  </si>
  <si>
    <t>лабораторно-инструментальное исследование</t>
  </si>
  <si>
    <t>обучение ответственных</t>
  </si>
  <si>
    <t>демеркуризация</t>
  </si>
  <si>
    <t>ответственный за электрохозяйство</t>
  </si>
  <si>
    <t>увеличение стоимости основных средств</t>
  </si>
  <si>
    <t>игрушки</t>
  </si>
  <si>
    <t>0701 0110175380 611 24101 244</t>
  </si>
  <si>
    <t>методические пособия</t>
  </si>
  <si>
    <t>учебная мебель</t>
  </si>
  <si>
    <t>увеличение стоимости материальных запасов</t>
  </si>
  <si>
    <t>медикаменты и перевязочные средства</t>
  </si>
  <si>
    <t>мягкий инвентарь</t>
  </si>
  <si>
    <t>канцелярские и хозяйственные товары</t>
  </si>
  <si>
    <t>продукты питания</t>
  </si>
  <si>
    <t>строительные материалы</t>
  </si>
  <si>
    <r>
      <t xml:space="preserve">Юридический адрес муниципального учреждения </t>
    </r>
    <r>
      <rPr>
        <u/>
        <sz val="10"/>
        <color theme="1"/>
        <rFont val="Courier New"/>
        <family val="3"/>
        <charset val="204"/>
      </rPr>
      <t>184580 Мурманская область, Ловозерский район, пгт. Ревда, ул. Победы, д.33Б</t>
    </r>
  </si>
  <si>
    <r>
      <t xml:space="preserve">Фактический адрес муниципального учреждения </t>
    </r>
    <r>
      <rPr>
        <u/>
        <sz val="10"/>
        <color theme="1"/>
        <rFont val="Courier New"/>
        <family val="3"/>
        <charset val="204"/>
      </rPr>
      <t>184580 Мурманская область, Ловозерский район, пгт. Ревда, ул. Победы, д.33Б</t>
    </r>
  </si>
  <si>
    <t>подпись (расшифровка подписи)</t>
  </si>
  <si>
    <t xml:space="preserve">1.1. Цели деятельности муниципального учреждения: </t>
  </si>
  <si>
    <r>
      <t xml:space="preserve">- </t>
    </r>
    <r>
      <rPr>
        <u/>
        <sz val="11"/>
        <color rgb="FF000000"/>
        <rFont val="Courier New"/>
        <family val="3"/>
        <charset val="204"/>
      </rPr>
      <t>обеспечение гарантии прав граждан Российской Федерации в области образования;</t>
    </r>
  </si>
  <si>
    <t>- осуществление образовательного процесса;</t>
  </si>
  <si>
    <t>- создание условий для развития личности, ее самореализации и самоопределения путем предоставления широкого выбора образовательных программ;</t>
  </si>
  <si>
    <t>- формирование общей культуры личности обучающихся на основе усвоения ими обязательного минимума содержания общеобразовательных программ дошкольного образования, адаптации личности обучающихся к жизни в обществе;</t>
  </si>
  <si>
    <t>- индивидуальное сопровождение развития обучающихся в образовательном процессе;</t>
  </si>
  <si>
    <t>- создание основы для осознанного выбора обучающимися и последующего освоения ими общеобразовательных программ;</t>
  </si>
  <si>
    <t>- воспитание гражданственности, трудолюбия, уважения к правам и свободам человека, социальной инициативы и ответственности, любви к Родине;</t>
  </si>
  <si>
    <t xml:space="preserve">- обеспечение гарантии прав детей на полноценное образование путем реализации программ индивидуального сопровождения ребенка, семьи и педагога, включая программы интегрированного образования (для детей, имеющих проблемы в развитии); </t>
  </si>
  <si>
    <t xml:space="preserve">- создание условий для развития индивидуальных способностей детей на основе овладения государственными образовательными стандартами; </t>
  </si>
  <si>
    <t>- развитие мотивации личности к познанию и творчеству;</t>
  </si>
  <si>
    <t>- создание оптимальных условий для обучения и воспитания обучающихся всех возрастов;</t>
  </si>
  <si>
    <t xml:space="preserve">- формирование здорового образа жизни. </t>
  </si>
  <si>
    <t>1.2. Виды деятельности муниципального учреждения:</t>
  </si>
  <si>
    <t xml:space="preserve">- деятельность, направленная на реализацию общеобразовательных программ  дошкольного образования детей, </t>
  </si>
  <si>
    <t>- деятельность, направленная на реализацию программ специальных (коррекционных)  общеобразовательных учреждений,</t>
  </si>
  <si>
    <t>- деятельность, направленная на реализацию дополнительных образовательных программ;</t>
  </si>
  <si>
    <r>
      <t xml:space="preserve">- деятельность, направленная на реализацию досуговых программ </t>
    </r>
    <r>
      <rPr>
        <u/>
        <sz val="11"/>
        <color rgb="FF000000"/>
        <rFont val="Courier New"/>
        <family val="3"/>
        <charset val="204"/>
      </rPr>
      <t>при взаимодействии с различными образовательными учреждениями, учреждениями культуры, общественными организациями и другими организациями;</t>
    </r>
  </si>
  <si>
    <t xml:space="preserve">- индивидуальное сопровождение развития обучающихся в образовательном процессе; </t>
  </si>
  <si>
    <t>- разработка и внедрение инновационных образовательных программ, методик и технологий обучения и воспитания детей;</t>
  </si>
  <si>
    <t>- предоставление платных дополнительных образовательных услуг обучающимся в образовательном учреждении и различным категориям населения за пределами основных образовательных программ.</t>
  </si>
  <si>
    <t>(выполняемых, исполняемых) учреждением:</t>
  </si>
  <si>
    <t xml:space="preserve">- организация образовательного процесса на уровне образовательного учреждения; </t>
  </si>
  <si>
    <t xml:space="preserve">- реализация дополнительных общеобразовательных программ; </t>
  </si>
  <si>
    <t xml:space="preserve">- реализация специальных (коррекционных) программ общеобразовательных учреждений; </t>
  </si>
  <si>
    <t xml:space="preserve">- реализация образовательных и учебных программ; </t>
  </si>
  <si>
    <t>- создание условий, гарантирующих охрану и укрепление здоровья обучающихся;</t>
  </si>
  <si>
    <t xml:space="preserve">- обеспечение индивидуального сопровождения развития обучающихся; </t>
  </si>
  <si>
    <t xml:space="preserve">- повышение уровня воспитанности обучающихся; </t>
  </si>
  <si>
    <t>- организация содержательного досуга обучающихся и воспитанников.</t>
  </si>
  <si>
    <t xml:space="preserve">1.4. Перечень услуг (работ), осуществляемых на платной основе: </t>
  </si>
  <si>
    <t>Дополнительные платные услуги оказываются (на договорной основе) всем воспитанникам и родителям (законным представителям), пожелавшим ими воспользоваться.</t>
  </si>
  <si>
    <t>5</t>
  </si>
  <si>
    <t>6</t>
  </si>
  <si>
    <t>9</t>
  </si>
  <si>
    <t>0701 0120320070 612 24103 244</t>
  </si>
  <si>
    <t>1003 0710275110 612 75110-18 112</t>
  </si>
  <si>
    <t>Прочие расходы (налоги)</t>
  </si>
  <si>
    <t>Прочие расходы (штрафы, пени)</t>
  </si>
  <si>
    <t>0701 0110120010 611 24101 851</t>
  </si>
  <si>
    <t>0701 0110120010 611 24101 853</t>
  </si>
  <si>
    <t>банковские расходы при компенсации расходов ЕЖКВ</t>
  </si>
  <si>
    <t>1003 0710275110 612 75110-18 244</t>
  </si>
  <si>
    <t>на 2018 г. очередной финансовый год</t>
  </si>
  <si>
    <t>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</si>
  <si>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</si>
  <si>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</si>
  <si>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</si>
  <si>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</si>
  <si>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</si>
  <si>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111, 112, 119</t>
  </si>
  <si>
    <t>Источник финансового обеспечения</t>
  </si>
  <si>
    <t>Региональный бюджет</t>
  </si>
  <si>
    <t>1.1. Расчеты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</si>
  <si>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</si>
  <si>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</si>
  <si>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</si>
  <si>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</si>
  <si>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</si>
  <si>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</si>
  <si>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</si>
  <si>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</si>
  <si>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</si>
  <si>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</si>
  <si>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надбавка к</t>
  </si>
  <si>
    <t>коэффициент,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</si>
  <si>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</si>
  <si>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</si>
  <si>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</si>
  <si>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</si>
  <si>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</si>
  <si>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</si>
  <si>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 xml:space="preserve">полярная </t>
  </si>
  <si>
    <t>(гр. 3×гр. 4×</t>
  </si>
  <si>
    <t>компенсационного</t>
  </si>
  <si>
    <t>стимулирующего</t>
  </si>
  <si>
    <t>окладу, %</t>
  </si>
  <si>
    <t>надбавка</t>
  </si>
  <si>
    <t>(1+гр. 8/100)×</t>
  </si>
  <si>
    <t>окладу</t>
  </si>
  <si>
    <t>характера</t>
  </si>
  <si>
    <t>гр. 9×12)</t>
  </si>
  <si>
    <t>педагогический персонал</t>
  </si>
  <si>
    <t>Младшие воспитатели</t>
  </si>
  <si>
    <t>Итого:</t>
  </si>
  <si>
    <t>х</t>
  </si>
  <si>
    <t>Муниципальный бюджет</t>
  </si>
  <si>
    <t>коэффициент</t>
  </si>
  <si>
    <t>заведующий</t>
  </si>
  <si>
    <t>старшая медсестра</t>
  </si>
  <si>
    <t>заведующий хозяйством</t>
  </si>
  <si>
    <t>Инспектор по кадрам</t>
  </si>
  <si>
    <t>Повар</t>
  </si>
  <si>
    <t>Кухонный работник</t>
  </si>
  <si>
    <t>Кастелянша</t>
  </si>
  <si>
    <t>уборщик служебных помещений</t>
  </si>
  <si>
    <t>Сторож</t>
  </si>
  <si>
    <t>Дворник</t>
  </si>
  <si>
    <t>Рабочий по обслуживанию зданий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</si>
  <si>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</si>
  <si>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</si>
  <si>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</si>
  <si>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</si>
  <si>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</si>
  <si>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</si>
  <si>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</si>
  <si>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</si>
  <si>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</si>
  <si>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</si>
  <si>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</si>
  <si>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</si>
  <si>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суточные</t>
  </si>
  <si>
    <t>проезд</t>
  </si>
  <si>
    <t>проживание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</si>
  <si>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</si>
  <si>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</si>
  <si>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</si>
  <si>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</si>
  <si>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</si>
  <si>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</si>
  <si>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</si>
  <si>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</si>
  <si>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</si>
  <si>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</si>
  <si>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</si>
  <si>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пособие по уходу за ребенком до 3-х лет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</si>
  <si>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</si>
  <si>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</si>
  <si>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</si>
  <si>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</si>
  <si>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</si>
  <si>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</si>
  <si>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</si>
  <si>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</si>
  <si>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</si>
  <si>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</si>
  <si>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</si>
  <si>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</si>
  <si>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</si>
  <si>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</si>
  <si>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</si>
  <si>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</si>
  <si>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</si>
  <si>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</si>
  <si>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</si>
  <si>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</si>
  <si>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</si>
  <si>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</si>
  <si>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</si>
  <si>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</si>
  <si>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</si>
  <si>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</si>
  <si>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</si>
  <si>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</si>
  <si>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</si>
  <si>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</si>
  <si>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</si>
  <si>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</si>
  <si>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</si>
  <si>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2. Расчеты (обоснования) расходов на социальные и иные выплаты населению</t>
  </si>
  <si>
    <t>112, 321</t>
  </si>
  <si>
    <t>региональный бюджет</t>
  </si>
  <si>
    <t>Размер одной</t>
  </si>
  <si>
    <t>Общая сумма</t>
  </si>
  <si>
    <t>выплаты, руб.</t>
  </si>
  <si>
    <t>выплат, руб.</t>
  </si>
  <si>
    <t>(гр. 3×гр. 4)</t>
  </si>
  <si>
    <t>оплата ЖКУ специалистам (педагоги)</t>
  </si>
  <si>
    <t>оплата ЖКУ специалистам (медики)</t>
  </si>
  <si>
    <t>оплата ЖКУ специалистам (прочие)</t>
  </si>
  <si>
    <t>пенсионеры</t>
  </si>
  <si>
    <t>3. Расчет (обоснование) расходов на уплату налогов, сборов и иных платежей</t>
  </si>
  <si>
    <t>851</t>
  </si>
  <si>
    <t>муниципальный бюджет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</si>
  <si>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</si>
  <si>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</si>
  <si>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</si>
  <si>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</si>
  <si>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</si>
  <si>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</si>
  <si>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</si>
  <si>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</si>
  <si>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</si>
  <si>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</si>
  <si>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</si>
  <si>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</si>
  <si>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</si>
  <si>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</si>
  <si>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</si>
  <si>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</si>
  <si>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</si>
  <si>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</si>
  <si>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телефон</t>
  </si>
  <si>
    <t>телефон (ЛГОК)</t>
  </si>
  <si>
    <t>м/город, м/народные</t>
  </si>
  <si>
    <t>Интернет</t>
  </si>
  <si>
    <t>почтовые  расходы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</si>
  <si>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</si>
  <si>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</si>
  <si>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</si>
  <si>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</si>
  <si>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</si>
  <si>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код 222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</si>
  <si>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</si>
  <si>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</si>
  <si>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</si>
  <si>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</si>
  <si>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</si>
  <si>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</si>
  <si>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</si>
  <si>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</si>
  <si>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</si>
  <si>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отопление и технические нужды</t>
  </si>
  <si>
    <t>электрическая энергия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</si>
  <si>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</si>
  <si>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</si>
  <si>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</si>
  <si>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</si>
  <si>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</si>
  <si>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</si>
  <si>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</si>
  <si>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</si>
  <si>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</si>
  <si>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</si>
  <si>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вывоз ТБО</t>
  </si>
  <si>
    <t>дезинсекция и дератизация</t>
  </si>
  <si>
    <t xml:space="preserve">стирка  белья </t>
  </si>
  <si>
    <t>камерная обработка вещей</t>
  </si>
  <si>
    <t>обслуживание противопожарной сигнализации</t>
  </si>
  <si>
    <t>поверка манометров, расходомера</t>
  </si>
  <si>
    <t>промывка (опресовка) отопительной системы</t>
  </si>
  <si>
    <t>6.6. Расчет (обоснование) расходов на оплату прочих работ, услуг</t>
  </si>
  <si>
    <t>договоров</t>
  </si>
  <si>
    <t>услуги, руб.</t>
  </si>
  <si>
    <t>медицинский  осмотр  (плановый)</t>
  </si>
  <si>
    <t>медицинский  осмотр  (первичный)</t>
  </si>
  <si>
    <t>вневедомственная охрана</t>
  </si>
  <si>
    <t>программное обеспечение</t>
  </si>
  <si>
    <t>услуги банка</t>
  </si>
  <si>
    <t>лабораторно-инструментальные обследования</t>
  </si>
  <si>
    <t>6.7.1. Расчет (обоснование)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</si>
  <si>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</si>
  <si>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</si>
  <si>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</si>
  <si>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</si>
  <si>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 xml:space="preserve">игрушки </t>
  </si>
  <si>
    <t>методическая литература</t>
  </si>
  <si>
    <t>Продукты питания</t>
  </si>
  <si>
    <t>приобретение стройматериалов</t>
  </si>
  <si>
    <t>канцелярские и хозяйственные расходы</t>
  </si>
  <si>
    <t>хозяйственные расходы</t>
  </si>
  <si>
    <t>медикаменты и средства личной гигиены</t>
  </si>
  <si>
    <t>Мягкий инвентарь</t>
  </si>
  <si>
    <t xml:space="preserve">Руководитель финансово-  </t>
  </si>
  <si>
    <t xml:space="preserve">                     (подпись) (расшифровка подписи)</t>
  </si>
  <si>
    <t xml:space="preserve">Ответственный    </t>
  </si>
  <si>
    <t>к Порядку</t>
  </si>
  <si>
    <t xml:space="preserve">                                          УТВЕРЖДАЮ</t>
  </si>
  <si>
    <r>
      <t xml:space="preserve">                      </t>
    </r>
    <r>
      <rPr>
        <sz val="8"/>
        <color theme="1"/>
        <rFont val="Courier New"/>
        <family val="3"/>
        <charset val="204"/>
      </rPr>
      <t>(наименование должности лица, утверждающего документ;</t>
    </r>
  </si>
  <si>
    <r>
      <t xml:space="preserve">                      _</t>
    </r>
    <r>
      <rPr>
        <u/>
        <sz val="10"/>
        <color theme="1"/>
        <rFont val="Courier New"/>
        <family val="3"/>
        <charset val="204"/>
      </rPr>
      <t>отдел по образованию администрации Ловозерского района</t>
    </r>
    <r>
      <rPr>
        <sz val="10"/>
        <color theme="1"/>
        <rFont val="Courier New"/>
        <family val="3"/>
        <charset val="204"/>
      </rPr>
      <t>_</t>
    </r>
  </si>
  <si>
    <r>
      <t xml:space="preserve">                          </t>
    </r>
    <r>
      <rPr>
        <sz val="8"/>
        <color theme="1"/>
        <rFont val="Courier New"/>
        <family val="3"/>
        <charset val="204"/>
      </rPr>
      <t>наименование органа, осуществляющего функции и</t>
    </r>
  </si>
  <si>
    <t xml:space="preserve">                               полномочия учредителя (учреждения))</t>
  </si>
  <si>
    <r>
      <t xml:space="preserve"> </t>
    </r>
    <r>
      <rPr>
        <sz val="8"/>
        <color theme="1"/>
        <rFont val="Courier New"/>
        <family val="3"/>
        <charset val="204"/>
      </rPr>
      <t xml:space="preserve">                     </t>
    </r>
  </si>
  <si>
    <t>СВЕДЕНИЯ</t>
  </si>
  <si>
    <t>ОБ ОПЕРАЦИЯХ С ЦЕЛЕВЫМИ СУБСИДИЯМИ, ПРЕДОСТАВЛЕННЫМИ</t>
  </si>
  <si>
    <t>МУНИЦИПАЛЬНОМУ БЮДЖЕТНОМУ  УЧРЕЖДЕНИЮ</t>
  </si>
  <si>
    <t>Форма по ОКУД</t>
  </si>
  <si>
    <t>0501016</t>
  </si>
  <si>
    <t>Муниципальное бюджетное (автономное) учреждение</t>
  </si>
  <si>
    <t>Дата</t>
  </si>
  <si>
    <t xml:space="preserve">ИНН/КПП  </t>
  </si>
  <si>
    <t>5106050346/510601001</t>
  </si>
  <si>
    <t>Дата представления предыдущих сведений</t>
  </si>
  <si>
    <r>
      <t xml:space="preserve">Наименование бюджета    </t>
    </r>
    <r>
      <rPr>
        <u/>
        <sz val="10"/>
        <color theme="1"/>
        <rFont val="Calibri"/>
        <family val="2"/>
        <charset val="204"/>
      </rPr>
      <t>муниципальный бюджет</t>
    </r>
  </si>
  <si>
    <t>по ОКТМО</t>
  </si>
  <si>
    <t xml:space="preserve">Наименование органа, осуществляющего функции и полномочия учредителя </t>
  </si>
  <si>
    <t>Глава по КБ</t>
  </si>
  <si>
    <t>Отдел по образованию администрации Ловозерского района</t>
  </si>
  <si>
    <t>по ОКПО</t>
  </si>
  <si>
    <t xml:space="preserve">Наименование органа, осуществляющего ведение лицевого счета 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</si>
  <si>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</si>
  <si>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</si>
  <si>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</si>
  <si>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</si>
  <si>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 xml:space="preserve">                                                 Остаток средств на начало года</t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</si>
  <si>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</si>
  <si>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</si>
  <si>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</si>
  <si>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</si>
  <si>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</si>
  <si>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</si>
  <si>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</si>
  <si>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</si>
  <si>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</si>
  <si>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Безвозмездные перечисления бюджетным и автономным учреждениям на иные цели</t>
  </si>
  <si>
    <t>10790-18</t>
  </si>
  <si>
    <t>75110-18</t>
  </si>
  <si>
    <t>Всего</t>
  </si>
  <si>
    <t>Номер страницы</t>
  </si>
  <si>
    <t>Всего страниц</t>
  </si>
  <si>
    <t xml:space="preserve"> ОТМЕТКА ОРГАНА, ОСУЩЕСТВЛЯЮЩЕГО ВЕДЕНИЕ ЛИЦЕВОГО СЧЕТА, </t>
  </si>
  <si>
    <t xml:space="preserve">(подпись) (расшифровка подписи) </t>
  </si>
  <si>
    <t xml:space="preserve">О ПРИНЯТИИ НАСТОЯЩИХ СВЕДЕНИЙ </t>
  </si>
  <si>
    <t xml:space="preserve">Ответственный   </t>
  </si>
  <si>
    <t xml:space="preserve"> исполнитель  ___________ _________ _____________________ _________</t>
  </si>
  <si>
    <t>Земельный налог</t>
  </si>
  <si>
    <t>Налог на имущество</t>
  </si>
  <si>
    <t>Штрафы, пени</t>
  </si>
  <si>
    <t>(подпись)                (расшифровка подписи)</t>
  </si>
  <si>
    <t>на 01 января 2019 г.</t>
  </si>
  <si>
    <t>0701 01101P1100 611 24104 111</t>
  </si>
  <si>
    <t>0701 01101P1100 611 24104 119</t>
  </si>
  <si>
    <t>0701 01101P1100 611 24105 111</t>
  </si>
  <si>
    <t>0701 01101P1100 611 24105 119</t>
  </si>
  <si>
    <t>0701 01101P1100 611 24106 111</t>
  </si>
  <si>
    <t>0701 01101P1100 611 24106 119</t>
  </si>
  <si>
    <t>0701 0110175310 611 24104 111</t>
  </si>
  <si>
    <t>0701 0110175310 611 24104 119</t>
  </si>
  <si>
    <t>0701 0110175310 611 24106 111</t>
  </si>
  <si>
    <t>0701 0110175310 611 24106 119</t>
  </si>
  <si>
    <t>0701 0110175310 611 24101 112</t>
  </si>
  <si>
    <t>оборудование и инвентарь</t>
  </si>
  <si>
    <t>6.7.2. Расчет (обоснование) расходов на приобретение основных средств,</t>
  </si>
  <si>
    <t>6.7. 3. Расчет (обоснование) расходов на приобретение основных средств,</t>
  </si>
  <si>
    <t>6.7.4. Расчет (обоснование) расходов на приобретение основных средств,</t>
  </si>
  <si>
    <t>отопление и технические нужды (остаток на нач. года)</t>
  </si>
  <si>
    <t>ФИНАНСОВО-ХОЗЯЙСТВЕННОЙ ДЕЯТЕЛЬНОСТИ НА 2019 ГОД</t>
  </si>
  <si>
    <t>(И ПЛАНОВЫЙ ПЕРИОД 2020 И 2021 ГОДОВ)</t>
  </si>
  <si>
    <t>(МУНИЦИПАЛЬНОМУ АВТОНОМНОМУ  УЧРЕЖДЕНИЮ) НА 2019 г.</t>
  </si>
  <si>
    <t>0701 0110171100 611 24106 111</t>
  </si>
  <si>
    <t>0701 0110171100 611 24106 119</t>
  </si>
  <si>
    <t>0701 01101S1100 611 24106 111</t>
  </si>
  <si>
    <t>0701 01101S1100 611 24106 119</t>
  </si>
  <si>
    <t>приобретение детских кроватей</t>
  </si>
  <si>
    <t>холодиоьник для продуктов питания</t>
  </si>
  <si>
    <t>проведение работ по ремонту узла учета тепловой энергии в здании</t>
  </si>
  <si>
    <t>0701 0120120040 612 24103 244</t>
  </si>
  <si>
    <t>замена участка трубопровода теплоснабжения в техническом подполье здания.</t>
  </si>
  <si>
    <t>поверка вентиляционной системы</t>
  </si>
  <si>
    <t>_________  ____Е.В.Селянская____</t>
  </si>
  <si>
    <t>банковские услуги ЕЖКВ</t>
  </si>
  <si>
    <t>замена участка трубопровода теплоснабжения в техническом подполье здания</t>
  </si>
  <si>
    <t>приобретение холодильника для продуктов питания</t>
  </si>
  <si>
    <r>
      <t xml:space="preserve">                      _______________И.о.</t>
    </r>
    <r>
      <rPr>
        <u/>
        <sz val="10"/>
        <color theme="1"/>
        <rFont val="Courier New"/>
        <family val="3"/>
        <charset val="204"/>
      </rPr>
      <t xml:space="preserve">начальника </t>
    </r>
    <r>
      <rPr>
        <sz val="10"/>
        <color theme="1"/>
        <rFont val="Courier New"/>
        <family val="3"/>
        <charset val="204"/>
      </rPr>
      <t>___________________________</t>
    </r>
  </si>
  <si>
    <t>______________          _____Е.В.Селянская____</t>
  </si>
  <si>
    <t xml:space="preserve">"______" июля 2019 г. </t>
  </si>
  <si>
    <t>И.о.начальника отдела по образованию</t>
  </si>
  <si>
    <t xml:space="preserve">И.о.руководителя                        Л.А.Маковская </t>
  </si>
  <si>
    <t>экономической службы                            Н.В.Филиппова</t>
  </si>
  <si>
    <t>исполнитель   Экономист                А.А.Филиппова            41-364</t>
  </si>
  <si>
    <t xml:space="preserve">              (должность)   (подпись) (расшифровка подписи)    (телефон))   </t>
  </si>
  <si>
    <t xml:space="preserve">             (должность)   (подпись) (расшифровка подписи)      (телефон))   </t>
  </si>
  <si>
    <t xml:space="preserve">исполнитель экономист                  А.А.Филиппова            тел.40-364 </t>
  </si>
  <si>
    <t>экономической службы               Н.В.Филиппова</t>
  </si>
  <si>
    <t>И.о.руководителя                             Л.А.Маковская</t>
  </si>
  <si>
    <t xml:space="preserve">                      (подпись)           (расшифровка подписи)</t>
  </si>
  <si>
    <t>От «05»   июля    2019 г.</t>
  </si>
  <si>
    <t>"05" июля 2019 г.</t>
  </si>
  <si>
    <t xml:space="preserve">"05" июля 2019 г. </t>
  </si>
  <si>
    <t>"05" июля 2019г.</t>
  </si>
  <si>
    <t>от "05"июля 2019 г</t>
  </si>
  <si>
    <t>0701 0110120010 611 24101 852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</si>
</sst>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41" x14ac:knownFonts="1"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u/>
      <sz val="11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u/>
      <sz val="11"/>
      <color rgb="FF000000"/>
      <name val="Courier New"/>
      <family val="3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0"/>
      <color theme="1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/>
    <xf numFmtId="0" fontId="24" fillId="0" borderId="0"/>
    <xf numFmtId="0" fontId="1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375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4"/>
    </xf>
    <xf numFmtId="0" fontId="3" fillId="0" borderId="4" xfId="0" applyFont="1" applyBorder="1" applyAlignment="1">
      <alignment horizontal="left" vertical="center" wrapText="1" indent="4"/>
    </xf>
    <xf numFmtId="0" fontId="3" fillId="0" borderId="4" xfId="0" applyFont="1" applyBorder="1" applyAlignment="1">
      <alignment horizontal="left" vertical="center" wrapText="1" indent="3"/>
    </xf>
    <xf numFmtId="0" fontId="3" fillId="0" borderId="6" xfId="0" applyFont="1" applyBorder="1" applyAlignment="1">
      <alignment horizontal="left" vertical="center" wrapText="1" indent="6"/>
    </xf>
    <xf numFmtId="0" fontId="3" fillId="0" borderId="4" xfId="0" applyFont="1" applyBorder="1" applyAlignment="1">
      <alignment horizontal="left" vertical="center" wrapText="1" indent="6"/>
    </xf>
    <xf numFmtId="0" fontId="3" fillId="0" borderId="3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12" fillId="0" borderId="3" xfId="0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4"/>
    </xf>
    <xf numFmtId="0" fontId="3" fillId="0" borderId="0" xfId="0" applyFont="1" applyAlignment="1">
      <alignment vertical="center"/>
    </xf>
    <xf numFmtId="0" fontId="11" fillId="0" borderId="3" xfId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vertical="center" wrapText="1"/>
    </xf>
    <xf numFmtId="0" fontId="16" fillId="0" borderId="0" xfId="0" applyFont="1"/>
    <xf numFmtId="4" fontId="3" fillId="0" borderId="7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justify" vertical="center" wrapText="1"/>
    </xf>
    <xf numFmtId="4" fontId="15" fillId="0" borderId="4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ill="1"/>
    <xf numFmtId="49" fontId="3" fillId="0" borderId="4" xfId="0" applyNumberFormat="1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4" fontId="15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3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justify" vertical="center" wrapText="1"/>
    </xf>
    <xf numFmtId="49" fontId="8" fillId="0" borderId="4" xfId="0" applyNumberFormat="1" applyFont="1" applyFill="1" applyBorder="1" applyAlignment="1">
      <alignment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vertical="center" wrapText="1"/>
    </xf>
    <xf numFmtId="4" fontId="22" fillId="2" borderId="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justify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22" fillId="0" borderId="0" xfId="2" applyFont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3" fillId="0" borderId="0" xfId="2" applyFont="1" applyAlignment="1">
      <alignment horizontal="right" vertical="center"/>
    </xf>
    <xf numFmtId="0" fontId="27" fillId="0" borderId="0" xfId="2" applyFont="1" applyAlignment="1">
      <alignment horizontal="left"/>
    </xf>
    <xf numFmtId="0" fontId="28" fillId="0" borderId="0" xfId="2" applyFont="1" applyAlignment="1">
      <alignment horizontal="center"/>
    </xf>
    <xf numFmtId="0" fontId="28" fillId="0" borderId="0" xfId="2" applyFont="1" applyAlignment="1">
      <alignment horizontal="left"/>
    </xf>
    <xf numFmtId="0" fontId="29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30" fillId="0" borderId="0" xfId="2" applyFont="1" applyAlignment="1">
      <alignment horizontal="left"/>
    </xf>
    <xf numFmtId="0" fontId="30" fillId="0" borderId="0" xfId="2" applyFont="1" applyBorder="1" applyAlignment="1">
      <alignment horizontal="center"/>
    </xf>
    <xf numFmtId="0" fontId="29" fillId="0" borderId="20" xfId="2" applyFont="1" applyBorder="1" applyAlignment="1">
      <alignment horizontal="left"/>
    </xf>
    <xf numFmtId="0" fontId="22" fillId="0" borderId="0" xfId="2" applyFont="1" applyAlignment="1">
      <alignment horizontal="left"/>
    </xf>
    <xf numFmtId="0" fontId="27" fillId="0" borderId="0" xfId="2" applyFont="1" applyAlignment="1">
      <alignment horizontal="center"/>
    </xf>
    <xf numFmtId="0" fontId="27" fillId="0" borderId="0" xfId="2" applyFont="1" applyBorder="1" applyAlignment="1">
      <alignment horizontal="center"/>
    </xf>
    <xf numFmtId="0" fontId="4" fillId="0" borderId="0" xfId="3" applyFont="1" applyAlignment="1">
      <alignment horizontal="justify" vertical="center"/>
    </xf>
    <xf numFmtId="0" fontId="1" fillId="0" borderId="0" xfId="3"/>
    <xf numFmtId="0" fontId="2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33" fillId="0" borderId="0" xfId="3" applyFont="1" applyAlignment="1">
      <alignment horizontal="right" vertical="center"/>
    </xf>
    <xf numFmtId="0" fontId="20" fillId="0" borderId="0" xfId="3" applyFont="1" applyAlignment="1">
      <alignment horizontal="justify" vertical="center" wrapText="1"/>
    </xf>
    <xf numFmtId="0" fontId="20" fillId="0" borderId="0" xfId="3" applyFont="1" applyBorder="1" applyAlignment="1">
      <alignment horizontal="right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49" fontId="20" fillId="0" borderId="3" xfId="3" applyNumberFormat="1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4" fillId="0" borderId="0" xfId="3" applyFont="1" applyAlignment="1">
      <alignment horizontal="right" vertical="center" wrapText="1"/>
    </xf>
    <xf numFmtId="0" fontId="37" fillId="0" borderId="0" xfId="3" applyFont="1" applyAlignment="1">
      <alignment horizontal="justify" vertical="center" wrapText="1"/>
    </xf>
    <xf numFmtId="0" fontId="9" fillId="0" borderId="0" xfId="3" applyFont="1" applyBorder="1" applyAlignment="1">
      <alignment horizontal="right" vertical="center" wrapText="1"/>
    </xf>
    <xf numFmtId="0" fontId="2" fillId="0" borderId="0" xfId="3" applyFont="1" applyBorder="1" applyAlignment="1">
      <alignment horizontal="center" vertical="center" wrapText="1"/>
    </xf>
    <xf numFmtId="0" fontId="1" fillId="0" borderId="0" xfId="3" applyAlignment="1">
      <alignment horizontal="right"/>
    </xf>
    <xf numFmtId="0" fontId="20" fillId="0" borderId="0" xfId="3" applyFont="1" applyBorder="1" applyAlignment="1">
      <alignment vertical="top" wrapText="1"/>
    </xf>
    <xf numFmtId="0" fontId="20" fillId="0" borderId="0" xfId="3" applyFont="1" applyAlignment="1">
      <alignment vertical="top" wrapText="1"/>
    </xf>
    <xf numFmtId="0" fontId="21" fillId="0" borderId="4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4" fontId="21" fillId="0" borderId="4" xfId="3" applyNumberFormat="1" applyFont="1" applyFill="1" applyBorder="1" applyAlignment="1">
      <alignment horizontal="center" vertical="center" wrapText="1"/>
    </xf>
    <xf numFmtId="4" fontId="1" fillId="0" borderId="0" xfId="3" applyNumberFormat="1"/>
    <xf numFmtId="0" fontId="21" fillId="0" borderId="1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wrapText="1"/>
    </xf>
    <xf numFmtId="4" fontId="21" fillId="0" borderId="2" xfId="3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justify" vertical="center"/>
    </xf>
    <xf numFmtId="0" fontId="33" fillId="0" borderId="0" xfId="3" applyFont="1" applyAlignment="1">
      <alignment horizontal="justify" vertical="center"/>
    </xf>
    <xf numFmtId="0" fontId="33" fillId="0" borderId="0" xfId="3" applyFont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" fontId="39" fillId="0" borderId="4" xfId="0" applyNumberFormat="1" applyFont="1" applyBorder="1" applyAlignment="1">
      <alignment horizontal="center" vertical="center" wrapText="1"/>
    </xf>
    <xf numFmtId="4" fontId="19" fillId="0" borderId="4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38" fillId="0" borderId="0" xfId="0" applyNumberFormat="1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1" fillId="0" borderId="7" xfId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1" xfId="1" applyBorder="1" applyAlignment="1">
      <alignment horizontal="center" vertical="center" wrapText="1"/>
    </xf>
    <xf numFmtId="0" fontId="11" fillId="0" borderId="9" xfId="1" applyBorder="1" applyAlignment="1">
      <alignment horizontal="center" vertical="center" wrapText="1"/>
    </xf>
    <xf numFmtId="0" fontId="11" fillId="0" borderId="2" xfId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" fontId="29" fillId="0" borderId="19" xfId="2" applyNumberFormat="1" applyFont="1" applyBorder="1" applyAlignment="1">
      <alignment horizontal="right"/>
    </xf>
    <xf numFmtId="4" fontId="29" fillId="0" borderId="20" xfId="2" applyNumberFormat="1" applyFont="1" applyBorder="1" applyAlignment="1">
      <alignment horizontal="right"/>
    </xf>
    <xf numFmtId="4" fontId="29" fillId="0" borderId="21" xfId="2" applyNumberFormat="1" applyFont="1" applyBorder="1" applyAlignment="1">
      <alignment horizontal="right"/>
    </xf>
    <xf numFmtId="0" fontId="29" fillId="0" borderId="19" xfId="2" applyFont="1" applyBorder="1" applyAlignment="1">
      <alignment horizontal="center"/>
    </xf>
    <xf numFmtId="0" fontId="29" fillId="0" borderId="20" xfId="2" applyFont="1" applyBorder="1" applyAlignment="1">
      <alignment horizontal="center"/>
    </xf>
    <xf numFmtId="0" fontId="29" fillId="0" borderId="21" xfId="2" applyFont="1" applyBorder="1" applyAlignment="1">
      <alignment horizontal="center"/>
    </xf>
    <xf numFmtId="0" fontId="29" fillId="0" borderId="19" xfId="2" applyFont="1" applyBorder="1" applyAlignment="1">
      <alignment horizontal="left" wrapText="1"/>
    </xf>
    <xf numFmtId="0" fontId="29" fillId="0" borderId="20" xfId="2" applyFont="1" applyBorder="1" applyAlignment="1">
      <alignment horizontal="left" wrapText="1"/>
    </xf>
    <xf numFmtId="0" fontId="29" fillId="0" borderId="21" xfId="2" applyFont="1" applyBorder="1" applyAlignment="1">
      <alignment horizontal="left" wrapText="1"/>
    </xf>
    <xf numFmtId="0" fontId="29" fillId="0" borderId="19" xfId="2" applyFont="1" applyBorder="1" applyAlignment="1">
      <alignment horizontal="right"/>
    </xf>
    <xf numFmtId="0" fontId="29" fillId="0" borderId="20" xfId="2" applyFont="1" applyBorder="1" applyAlignment="1">
      <alignment horizontal="right"/>
    </xf>
    <xf numFmtId="0" fontId="29" fillId="0" borderId="21" xfId="2" applyFont="1" applyBorder="1" applyAlignment="1">
      <alignment horizontal="right"/>
    </xf>
    <xf numFmtId="0" fontId="29" fillId="0" borderId="22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29" fillId="0" borderId="23" xfId="2" applyFont="1" applyBorder="1" applyAlignment="1">
      <alignment horizontal="center" vertical="center"/>
    </xf>
    <xf numFmtId="0" fontId="29" fillId="0" borderId="19" xfId="2" applyFont="1" applyBorder="1" applyAlignment="1">
      <alignment horizontal="center" vertical="center"/>
    </xf>
    <xf numFmtId="0" fontId="29" fillId="0" borderId="20" xfId="2" applyFont="1" applyBorder="1" applyAlignment="1">
      <alignment horizontal="center" vertical="center"/>
    </xf>
    <xf numFmtId="0" fontId="29" fillId="0" borderId="21" xfId="2" applyFont="1" applyBorder="1" applyAlignment="1">
      <alignment horizontal="center" vertical="center"/>
    </xf>
    <xf numFmtId="0" fontId="29" fillId="0" borderId="16" xfId="2" applyFont="1" applyBorder="1" applyAlignment="1">
      <alignment horizontal="center" vertical="center"/>
    </xf>
    <xf numFmtId="0" fontId="29" fillId="0" borderId="17" xfId="2" applyFont="1" applyBorder="1" applyAlignment="1">
      <alignment horizontal="center" vertical="center"/>
    </xf>
    <xf numFmtId="0" fontId="29" fillId="0" borderId="18" xfId="2" applyFont="1" applyBorder="1" applyAlignment="1">
      <alignment horizontal="center" vertical="center"/>
    </xf>
    <xf numFmtId="49" fontId="23" fillId="0" borderId="15" xfId="2" applyNumberFormat="1" applyFont="1" applyBorder="1" applyAlignment="1">
      <alignment horizontal="center"/>
    </xf>
    <xf numFmtId="0" fontId="23" fillId="0" borderId="15" xfId="2" applyFont="1" applyBorder="1" applyAlignment="1">
      <alignment horizontal="center"/>
    </xf>
    <xf numFmtId="0" fontId="27" fillId="0" borderId="0" xfId="2" applyFont="1" applyAlignment="1">
      <alignment horizontal="center"/>
    </xf>
    <xf numFmtId="0" fontId="29" fillId="0" borderId="19" xfId="2" applyNumberFormat="1" applyFont="1" applyBorder="1" applyAlignment="1">
      <alignment horizontal="right"/>
    </xf>
    <xf numFmtId="0" fontId="29" fillId="0" borderId="20" xfId="2" applyNumberFormat="1" applyFont="1" applyBorder="1" applyAlignment="1">
      <alignment horizontal="right"/>
    </xf>
    <xf numFmtId="0" fontId="29" fillId="0" borderId="21" xfId="2" applyNumberFormat="1" applyFont="1" applyBorder="1" applyAlignment="1">
      <alignment horizontal="right"/>
    </xf>
    <xf numFmtId="4" fontId="29" fillId="0" borderId="19" xfId="2" applyNumberFormat="1" applyFont="1" applyBorder="1" applyAlignment="1">
      <alignment horizontal="center"/>
    </xf>
    <xf numFmtId="4" fontId="29" fillId="0" borderId="20" xfId="2" applyNumberFormat="1" applyFont="1" applyBorder="1" applyAlignment="1">
      <alignment horizontal="center"/>
    </xf>
    <xf numFmtId="4" fontId="29" fillId="0" borderId="21" xfId="2" applyNumberFormat="1" applyFont="1" applyBorder="1" applyAlignment="1">
      <alignment horizontal="center"/>
    </xf>
    <xf numFmtId="4" fontId="29" fillId="0" borderId="24" xfId="2" applyNumberFormat="1" applyFont="1" applyBorder="1" applyAlignment="1">
      <alignment horizontal="center"/>
    </xf>
    <xf numFmtId="4" fontId="29" fillId="0" borderId="15" xfId="2" applyNumberFormat="1" applyFont="1" applyBorder="1" applyAlignment="1">
      <alignment horizontal="center"/>
    </xf>
    <xf numFmtId="4" fontId="29" fillId="0" borderId="25" xfId="2" applyNumberFormat="1" applyFont="1" applyBorder="1" applyAlignment="1">
      <alignment horizontal="center"/>
    </xf>
    <xf numFmtId="0" fontId="22" fillId="0" borderId="0" xfId="2" applyFont="1" applyAlignment="1">
      <alignment horizontal="left" vertical="top" wrapText="1"/>
    </xf>
    <xf numFmtId="0" fontId="29" fillId="0" borderId="24" xfId="2" applyFont="1" applyBorder="1" applyAlignment="1">
      <alignment horizontal="center" vertical="center"/>
    </xf>
    <xf numFmtId="0" fontId="29" fillId="0" borderId="15" xfId="2" applyFont="1" applyBorder="1" applyAlignment="1">
      <alignment horizontal="center" vertical="center"/>
    </xf>
    <xf numFmtId="0" fontId="29" fillId="0" borderId="25" xfId="2" applyFont="1" applyBorder="1" applyAlignment="1">
      <alignment horizontal="center" vertical="center"/>
    </xf>
    <xf numFmtId="0" fontId="29" fillId="0" borderId="16" xfId="2" applyFont="1" applyBorder="1" applyAlignment="1">
      <alignment horizontal="left" indent="1"/>
    </xf>
    <xf numFmtId="0" fontId="29" fillId="0" borderId="17" xfId="2" applyFont="1" applyBorder="1" applyAlignment="1">
      <alignment horizontal="left" indent="1"/>
    </xf>
    <xf numFmtId="0" fontId="29" fillId="0" borderId="18" xfId="2" applyFont="1" applyBorder="1" applyAlignment="1">
      <alignment horizontal="left" indent="1"/>
    </xf>
    <xf numFmtId="4" fontId="29" fillId="0" borderId="16" xfId="2" applyNumberFormat="1" applyFont="1" applyBorder="1" applyAlignment="1">
      <alignment horizontal="right"/>
    </xf>
    <xf numFmtId="4" fontId="29" fillId="0" borderId="17" xfId="2" applyNumberFormat="1" applyFont="1" applyBorder="1" applyAlignment="1">
      <alignment horizontal="right"/>
    </xf>
    <xf numFmtId="4" fontId="29" fillId="0" borderId="18" xfId="2" applyNumberFormat="1" applyFont="1" applyBorder="1" applyAlignment="1">
      <alignment horizontal="right"/>
    </xf>
    <xf numFmtId="4" fontId="29" fillId="0" borderId="24" xfId="2" applyNumberFormat="1" applyFont="1" applyBorder="1" applyAlignment="1">
      <alignment horizontal="right"/>
    </xf>
    <xf numFmtId="4" fontId="29" fillId="0" borderId="15" xfId="2" applyNumberFormat="1" applyFont="1" applyBorder="1" applyAlignment="1">
      <alignment horizontal="right"/>
    </xf>
    <xf numFmtId="4" fontId="29" fillId="0" borderId="25" xfId="2" applyNumberFormat="1" applyFont="1" applyBorder="1" applyAlignment="1">
      <alignment horizontal="right"/>
    </xf>
    <xf numFmtId="0" fontId="29" fillId="0" borderId="24" xfId="2" applyFont="1" applyBorder="1" applyAlignment="1">
      <alignment horizontal="left" indent="1"/>
    </xf>
    <xf numFmtId="0" fontId="29" fillId="0" borderId="15" xfId="2" applyFont="1" applyBorder="1" applyAlignment="1">
      <alignment horizontal="left" indent="1"/>
    </xf>
    <xf numFmtId="0" fontId="29" fillId="0" borderId="25" xfId="2" applyFont="1" applyBorder="1" applyAlignment="1">
      <alignment horizontal="left" indent="1"/>
    </xf>
    <xf numFmtId="0" fontId="29" fillId="0" borderId="16" xfId="2" applyFont="1" applyBorder="1" applyAlignment="1">
      <alignment horizontal="left"/>
    </xf>
    <xf numFmtId="0" fontId="29" fillId="0" borderId="17" xfId="2" applyFont="1" applyBorder="1" applyAlignment="1">
      <alignment horizontal="left"/>
    </xf>
    <xf numFmtId="0" fontId="29" fillId="0" borderId="18" xfId="2" applyFont="1" applyBorder="1" applyAlignment="1">
      <alignment horizontal="left"/>
    </xf>
    <xf numFmtId="0" fontId="29" fillId="0" borderId="17" xfId="2" applyFont="1" applyBorder="1" applyAlignment="1">
      <alignment horizontal="right"/>
    </xf>
    <xf numFmtId="0" fontId="29" fillId="0" borderId="18" xfId="2" applyFont="1" applyBorder="1" applyAlignment="1">
      <alignment horizontal="right"/>
    </xf>
    <xf numFmtId="0" fontId="29" fillId="0" borderId="24" xfId="2" applyFont="1" applyBorder="1" applyAlignment="1">
      <alignment horizontal="right"/>
    </xf>
    <xf numFmtId="0" fontId="29" fillId="0" borderId="15" xfId="2" applyFont="1" applyBorder="1" applyAlignment="1">
      <alignment horizontal="right"/>
    </xf>
    <xf numFmtId="0" fontId="29" fillId="0" borderId="25" xfId="2" applyFont="1" applyBorder="1" applyAlignment="1">
      <alignment horizontal="right"/>
    </xf>
    <xf numFmtId="0" fontId="29" fillId="0" borderId="24" xfId="2" applyFont="1" applyBorder="1" applyAlignment="1">
      <alignment horizontal="left"/>
    </xf>
    <xf numFmtId="0" fontId="29" fillId="0" borderId="15" xfId="2" applyFont="1" applyBorder="1" applyAlignment="1">
      <alignment horizontal="left"/>
    </xf>
    <xf numFmtId="0" fontId="29" fillId="0" borderId="25" xfId="2" applyFont="1" applyBorder="1" applyAlignment="1">
      <alignment horizontal="left"/>
    </xf>
    <xf numFmtId="0" fontId="29" fillId="0" borderId="16" xfId="2" applyFont="1" applyBorder="1" applyAlignment="1">
      <alignment horizontal="center"/>
    </xf>
    <xf numFmtId="0" fontId="29" fillId="0" borderId="17" xfId="2" applyFont="1" applyBorder="1" applyAlignment="1">
      <alignment horizontal="center"/>
    </xf>
    <xf numFmtId="0" fontId="29" fillId="0" borderId="18" xfId="2" applyFont="1" applyBorder="1" applyAlignment="1">
      <alignment horizontal="center"/>
    </xf>
    <xf numFmtId="0" fontId="29" fillId="0" borderId="24" xfId="2" applyFont="1" applyBorder="1" applyAlignment="1">
      <alignment horizontal="center"/>
    </xf>
    <xf numFmtId="0" fontId="29" fillId="0" borderId="15" xfId="2" applyFont="1" applyBorder="1" applyAlignment="1">
      <alignment horizontal="center"/>
    </xf>
    <xf numFmtId="0" fontId="29" fillId="0" borderId="25" xfId="2" applyFont="1" applyBorder="1" applyAlignment="1">
      <alignment horizontal="center"/>
    </xf>
    <xf numFmtId="4" fontId="29" fillId="0" borderId="22" xfId="2" applyNumberFormat="1" applyFont="1" applyBorder="1" applyAlignment="1">
      <alignment horizontal="right"/>
    </xf>
    <xf numFmtId="4" fontId="29" fillId="0" borderId="0" xfId="2" applyNumberFormat="1" applyFont="1" applyBorder="1" applyAlignment="1">
      <alignment horizontal="right"/>
    </xf>
    <xf numFmtId="4" fontId="29" fillId="0" borderId="23" xfId="2" applyNumberFormat="1" applyFont="1" applyBorder="1" applyAlignment="1">
      <alignment horizontal="right"/>
    </xf>
    <xf numFmtId="0" fontId="29" fillId="0" borderId="22" xfId="2" applyFont="1" applyBorder="1" applyAlignment="1">
      <alignment horizontal="left" indent="1"/>
    </xf>
    <xf numFmtId="0" fontId="29" fillId="0" borderId="0" xfId="2" applyFont="1" applyBorder="1" applyAlignment="1">
      <alignment horizontal="left" indent="1"/>
    </xf>
    <xf numFmtId="0" fontId="29" fillId="0" borderId="23" xfId="2" applyFont="1" applyBorder="1" applyAlignment="1">
      <alignment horizontal="left" indent="1"/>
    </xf>
    <xf numFmtId="0" fontId="29" fillId="0" borderId="19" xfId="2" applyFont="1" applyBorder="1" applyAlignment="1">
      <alignment horizontal="left" indent="1"/>
    </xf>
    <xf numFmtId="0" fontId="29" fillId="0" borderId="20" xfId="2" applyFont="1" applyBorder="1" applyAlignment="1">
      <alignment horizontal="left" indent="1"/>
    </xf>
    <xf numFmtId="0" fontId="29" fillId="0" borderId="21" xfId="2" applyFont="1" applyBorder="1" applyAlignment="1">
      <alignment horizontal="left" indent="1"/>
    </xf>
    <xf numFmtId="0" fontId="29" fillId="0" borderId="16" xfId="2" applyFont="1" applyBorder="1" applyAlignment="1">
      <alignment horizontal="right"/>
    </xf>
    <xf numFmtId="0" fontId="29" fillId="0" borderId="19" xfId="2" applyFont="1" applyBorder="1" applyAlignment="1">
      <alignment horizontal="left"/>
    </xf>
    <xf numFmtId="0" fontId="29" fillId="0" borderId="20" xfId="2" applyFont="1" applyBorder="1" applyAlignment="1">
      <alignment horizontal="left"/>
    </xf>
    <xf numFmtId="0" fontId="29" fillId="0" borderId="21" xfId="2" applyFont="1" applyBorder="1" applyAlignment="1">
      <alignment horizontal="left"/>
    </xf>
    <xf numFmtId="0" fontId="29" fillId="0" borderId="22" xfId="2" applyFont="1" applyBorder="1" applyAlignment="1">
      <alignment horizontal="center"/>
    </xf>
    <xf numFmtId="0" fontId="29" fillId="0" borderId="0" xfId="2" applyFont="1" applyBorder="1" applyAlignment="1">
      <alignment horizontal="center"/>
    </xf>
    <xf numFmtId="0" fontId="29" fillId="0" borderId="23" xfId="2" applyFont="1" applyBorder="1" applyAlignment="1">
      <alignment horizontal="center"/>
    </xf>
    <xf numFmtId="0" fontId="29" fillId="0" borderId="24" xfId="2" applyFont="1" applyFill="1" applyBorder="1" applyAlignment="1">
      <alignment horizontal="left"/>
    </xf>
    <xf numFmtId="0" fontId="29" fillId="0" borderId="15" xfId="2" applyFont="1" applyFill="1" applyBorder="1" applyAlignment="1">
      <alignment horizontal="left"/>
    </xf>
    <xf numFmtId="0" fontId="29" fillId="0" borderId="25" xfId="2" applyFont="1" applyFill="1" applyBorder="1" applyAlignment="1">
      <alignment horizontal="left"/>
    </xf>
    <xf numFmtId="49" fontId="27" fillId="0" borderId="15" xfId="2" applyNumberFormat="1" applyFont="1" applyBorder="1" applyAlignment="1">
      <alignment horizontal="center"/>
    </xf>
    <xf numFmtId="0" fontId="27" fillId="0" borderId="15" xfId="2" applyFont="1" applyBorder="1" applyAlignment="1">
      <alignment horizontal="center"/>
    </xf>
    <xf numFmtId="0" fontId="32" fillId="0" borderId="19" xfId="2" applyFont="1" applyFill="1" applyBorder="1" applyAlignment="1">
      <alignment horizontal="center"/>
    </xf>
    <xf numFmtId="0" fontId="32" fillId="0" borderId="20" xfId="2" applyFont="1" applyFill="1" applyBorder="1" applyAlignment="1">
      <alignment horizontal="center"/>
    </xf>
    <xf numFmtId="0" fontId="32" fillId="0" borderId="21" xfId="2" applyFont="1" applyFill="1" applyBorder="1" applyAlignment="1">
      <alignment horizontal="center"/>
    </xf>
    <xf numFmtId="49" fontId="27" fillId="0" borderId="15" xfId="2" applyNumberFormat="1" applyFont="1" applyFill="1" applyBorder="1" applyAlignment="1">
      <alignment horizontal="center"/>
    </xf>
    <xf numFmtId="0" fontId="32" fillId="0" borderId="24" xfId="2" applyFont="1" applyFill="1" applyBorder="1" applyAlignment="1">
      <alignment horizontal="left"/>
    </xf>
    <xf numFmtId="0" fontId="32" fillId="0" borderId="15" xfId="2" applyFont="1" applyFill="1" applyBorder="1" applyAlignment="1">
      <alignment horizontal="left"/>
    </xf>
    <xf numFmtId="0" fontId="32" fillId="0" borderId="25" xfId="2" applyFont="1" applyFill="1" applyBorder="1" applyAlignment="1">
      <alignment horizontal="left"/>
    </xf>
    <xf numFmtId="164" fontId="29" fillId="0" borderId="24" xfId="2" applyNumberFormat="1" applyFont="1" applyBorder="1" applyAlignment="1">
      <alignment horizontal="right"/>
    </xf>
    <xf numFmtId="164" fontId="29" fillId="0" borderId="15" xfId="2" applyNumberFormat="1" applyFont="1" applyBorder="1" applyAlignment="1">
      <alignment horizontal="right"/>
    </xf>
    <xf numFmtId="164" fontId="29" fillId="0" borderId="25" xfId="2" applyNumberFormat="1" applyFont="1" applyBorder="1" applyAlignment="1">
      <alignment horizontal="right"/>
    </xf>
    <xf numFmtId="10" fontId="29" fillId="0" borderId="24" xfId="2" applyNumberFormat="1" applyFont="1" applyBorder="1" applyAlignment="1">
      <alignment horizontal="right"/>
    </xf>
    <xf numFmtId="10" fontId="29" fillId="0" borderId="15" xfId="2" applyNumberFormat="1" applyFont="1" applyBorder="1" applyAlignment="1">
      <alignment horizontal="right"/>
    </xf>
    <xf numFmtId="10" fontId="29" fillId="0" borderId="25" xfId="2" applyNumberFormat="1" applyFont="1" applyBorder="1" applyAlignment="1">
      <alignment horizontal="right"/>
    </xf>
    <xf numFmtId="3" fontId="29" fillId="0" borderId="24" xfId="2" applyNumberFormat="1" applyFont="1" applyBorder="1" applyAlignment="1">
      <alignment horizontal="right"/>
    </xf>
    <xf numFmtId="0" fontId="29" fillId="0" borderId="19" xfId="2" applyFont="1" applyFill="1" applyBorder="1" applyAlignment="1">
      <alignment horizontal="right"/>
    </xf>
    <xf numFmtId="0" fontId="29" fillId="0" borderId="20" xfId="2" applyFont="1" applyFill="1" applyBorder="1" applyAlignment="1">
      <alignment horizontal="right"/>
    </xf>
    <xf numFmtId="0" fontId="29" fillId="0" borderId="21" xfId="2" applyFont="1" applyFill="1" applyBorder="1" applyAlignment="1">
      <alignment horizontal="right"/>
    </xf>
    <xf numFmtId="0" fontId="29" fillId="0" borderId="24" xfId="2" applyFont="1" applyFill="1" applyBorder="1" applyAlignment="1">
      <alignment horizontal="right"/>
    </xf>
    <xf numFmtId="0" fontId="29" fillId="0" borderId="15" xfId="2" applyFont="1" applyFill="1" applyBorder="1" applyAlignment="1">
      <alignment horizontal="right"/>
    </xf>
    <xf numFmtId="0" fontId="29" fillId="0" borderId="25" xfId="2" applyFont="1" applyFill="1" applyBorder="1" applyAlignment="1">
      <alignment horizontal="right"/>
    </xf>
    <xf numFmtId="3" fontId="29" fillId="0" borderId="24" xfId="2" applyNumberFormat="1" applyFont="1" applyFill="1" applyBorder="1" applyAlignment="1">
      <alignment horizontal="right"/>
    </xf>
    <xf numFmtId="0" fontId="29" fillId="0" borderId="19" xfId="2" applyFont="1" applyFill="1" applyBorder="1" applyAlignment="1">
      <alignment horizontal="left"/>
    </xf>
    <xf numFmtId="0" fontId="29" fillId="0" borderId="20" xfId="2" applyFont="1" applyFill="1" applyBorder="1" applyAlignment="1">
      <alignment horizontal="left"/>
    </xf>
    <xf numFmtId="0" fontId="29" fillId="0" borderId="21" xfId="2" applyFont="1" applyFill="1" applyBorder="1" applyAlignment="1">
      <alignment horizontal="left"/>
    </xf>
    <xf numFmtId="4" fontId="29" fillId="0" borderId="24" xfId="2" applyNumberFormat="1" applyFont="1" applyFill="1" applyBorder="1" applyAlignment="1">
      <alignment horizontal="right"/>
    </xf>
    <xf numFmtId="4" fontId="29" fillId="0" borderId="15" xfId="2" applyNumberFormat="1" applyFont="1" applyFill="1" applyBorder="1" applyAlignment="1">
      <alignment horizontal="right"/>
    </xf>
    <xf numFmtId="4" fontId="29" fillId="0" borderId="25" xfId="2" applyNumberFormat="1" applyFont="1" applyFill="1" applyBorder="1" applyAlignment="1">
      <alignment horizontal="right"/>
    </xf>
    <xf numFmtId="0" fontId="29" fillId="0" borderId="24" xfId="2" applyFont="1" applyFill="1" applyBorder="1" applyAlignment="1">
      <alignment horizontal="center"/>
    </xf>
    <xf numFmtId="0" fontId="29" fillId="0" borderId="15" xfId="2" applyFont="1" applyFill="1" applyBorder="1" applyAlignment="1">
      <alignment horizontal="center"/>
    </xf>
    <xf numFmtId="0" fontId="29" fillId="0" borderId="25" xfId="2" applyFont="1" applyFill="1" applyBorder="1" applyAlignment="1">
      <alignment horizontal="center"/>
    </xf>
    <xf numFmtId="0" fontId="33" fillId="0" borderId="0" xfId="3" applyFont="1" applyAlignment="1">
      <alignment horizontal="center" vertical="center"/>
    </xf>
    <xf numFmtId="0" fontId="33" fillId="0" borderId="0" xfId="3" applyFont="1" applyAlignment="1">
      <alignment horizontal="left" vertical="center"/>
    </xf>
    <xf numFmtId="3" fontId="29" fillId="0" borderId="19" xfId="2" applyNumberFormat="1" applyFont="1" applyBorder="1" applyAlignment="1">
      <alignment horizontal="right"/>
    </xf>
    <xf numFmtId="0" fontId="29" fillId="0" borderId="19" xfId="2" applyFont="1" applyFill="1" applyBorder="1" applyAlignment="1">
      <alignment horizontal="center"/>
    </xf>
    <xf numFmtId="0" fontId="29" fillId="0" borderId="20" xfId="2" applyFont="1" applyFill="1" applyBorder="1" applyAlignment="1">
      <alignment horizontal="center"/>
    </xf>
    <xf numFmtId="0" fontId="29" fillId="0" borderId="21" xfId="2" applyFont="1" applyFill="1" applyBorder="1" applyAlignment="1">
      <alignment horizontal="center"/>
    </xf>
    <xf numFmtId="3" fontId="29" fillId="0" borderId="20" xfId="2" applyNumberFormat="1" applyFont="1" applyBorder="1" applyAlignment="1">
      <alignment horizontal="right"/>
    </xf>
    <xf numFmtId="3" fontId="29" fillId="0" borderId="21" xfId="2" applyNumberFormat="1" applyFont="1" applyBorder="1" applyAlignment="1">
      <alignment horizontal="right"/>
    </xf>
    <xf numFmtId="0" fontId="29" fillId="0" borderId="19" xfId="2" applyFont="1" applyFill="1" applyBorder="1" applyAlignment="1"/>
    <xf numFmtId="0" fontId="29" fillId="0" borderId="20" xfId="2" applyFont="1" applyFill="1" applyBorder="1" applyAlignment="1"/>
    <xf numFmtId="0" fontId="29" fillId="0" borderId="21" xfId="2" applyFont="1" applyFill="1" applyBorder="1" applyAlignment="1"/>
    <xf numFmtId="4" fontId="29" fillId="0" borderId="19" xfId="2" applyNumberFormat="1" applyFont="1" applyFill="1" applyBorder="1" applyAlignment="1">
      <alignment horizontal="right"/>
    </xf>
    <xf numFmtId="4" fontId="29" fillId="0" borderId="20" xfId="2" applyNumberFormat="1" applyFont="1" applyFill="1" applyBorder="1" applyAlignment="1">
      <alignment horizontal="right"/>
    </xf>
    <xf numFmtId="4" fontId="29" fillId="0" borderId="21" xfId="2" applyNumberFormat="1" applyFont="1" applyFill="1" applyBorder="1" applyAlignment="1">
      <alignment horizontal="right"/>
    </xf>
    <xf numFmtId="0" fontId="29" fillId="0" borderId="19" xfId="2" applyFont="1" applyFill="1" applyBorder="1" applyAlignment="1">
      <alignment horizontal="left" wrapText="1"/>
    </xf>
    <xf numFmtId="0" fontId="29" fillId="0" borderId="20" xfId="2" applyFont="1" applyFill="1" applyBorder="1" applyAlignment="1">
      <alignment horizontal="left" wrapText="1"/>
    </xf>
    <xf numFmtId="0" fontId="29" fillId="0" borderId="21" xfId="2" applyFont="1" applyFill="1" applyBorder="1" applyAlignment="1">
      <alignment horizontal="left" wrapText="1"/>
    </xf>
    <xf numFmtId="0" fontId="29" fillId="0" borderId="24" xfId="2" applyFont="1" applyFill="1" applyBorder="1" applyAlignment="1">
      <alignment horizontal="left" wrapText="1"/>
    </xf>
    <xf numFmtId="0" fontId="29" fillId="0" borderId="15" xfId="2" applyFont="1" applyFill="1" applyBorder="1" applyAlignment="1">
      <alignment horizontal="left" wrapText="1"/>
    </xf>
    <xf numFmtId="0" fontId="29" fillId="0" borderId="25" xfId="2" applyFont="1" applyFill="1" applyBorder="1" applyAlignment="1">
      <alignment horizontal="left" wrapText="1"/>
    </xf>
    <xf numFmtId="0" fontId="33" fillId="0" borderId="26" xfId="3" applyFont="1" applyBorder="1" applyAlignment="1">
      <alignment horizontal="left" vertical="center"/>
    </xf>
    <xf numFmtId="0" fontId="20" fillId="0" borderId="27" xfId="3" applyFont="1" applyBorder="1" applyAlignment="1">
      <alignment horizontal="center" vertical="top" wrapText="1"/>
    </xf>
    <xf numFmtId="0" fontId="20" fillId="0" borderId="28" xfId="3" applyFont="1" applyBorder="1" applyAlignment="1">
      <alignment horizontal="center" vertical="top" wrapText="1"/>
    </xf>
    <xf numFmtId="0" fontId="20" fillId="0" borderId="29" xfId="3" applyFont="1" applyBorder="1" applyAlignment="1">
      <alignment horizontal="center" vertical="top" wrapText="1"/>
    </xf>
    <xf numFmtId="0" fontId="20" fillId="0" borderId="30" xfId="3" applyFont="1" applyBorder="1" applyAlignment="1">
      <alignment horizontal="center" vertical="top" wrapText="1"/>
    </xf>
    <xf numFmtId="0" fontId="20" fillId="0" borderId="0" xfId="3" applyFont="1" applyBorder="1" applyAlignment="1">
      <alignment horizontal="center" vertical="top" wrapText="1"/>
    </xf>
    <xf numFmtId="0" fontId="20" fillId="0" borderId="26" xfId="3" applyFont="1" applyBorder="1" applyAlignment="1">
      <alignment horizontal="center" vertical="top" wrapText="1"/>
    </xf>
    <xf numFmtId="0" fontId="20" fillId="0" borderId="3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26" xfId="3" applyFont="1" applyBorder="1" applyAlignment="1">
      <alignment horizontal="left" vertical="top" wrapText="1"/>
    </xf>
    <xf numFmtId="0" fontId="33" fillId="0" borderId="0" xfId="3" applyFont="1" applyBorder="1" applyAlignment="1">
      <alignment horizontal="left" vertical="center"/>
    </xf>
    <xf numFmtId="0" fontId="0" fillId="0" borderId="31" xfId="3" applyFont="1" applyBorder="1" applyAlignment="1">
      <alignment horizontal="left" vertical="top" wrapText="1"/>
    </xf>
    <xf numFmtId="0" fontId="20" fillId="0" borderId="32" xfId="3" applyFont="1" applyBorder="1" applyAlignment="1">
      <alignment horizontal="left" vertical="top" wrapText="1"/>
    </xf>
    <xf numFmtId="0" fontId="20" fillId="0" borderId="33" xfId="3" applyFont="1" applyBorder="1" applyAlignment="1">
      <alignment horizontal="left" vertical="top" wrapText="1"/>
    </xf>
    <xf numFmtId="0" fontId="21" fillId="0" borderId="14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1" fillId="0" borderId="0" xfId="3" applyAlignment="1">
      <alignment horizontal="center"/>
    </xf>
    <xf numFmtId="0" fontId="1" fillId="0" borderId="6" xfId="3" applyBorder="1" applyAlignment="1">
      <alignment horizontal="center"/>
    </xf>
    <xf numFmtId="0" fontId="1" fillId="0" borderId="11" xfId="3" applyBorder="1" applyAlignment="1">
      <alignment horizontal="center"/>
    </xf>
    <xf numFmtId="0" fontId="1" fillId="0" borderId="2" xfId="3" applyBorder="1" applyAlignment="1">
      <alignment horizontal="center"/>
    </xf>
    <xf numFmtId="0" fontId="37" fillId="0" borderId="15" xfId="3" applyFont="1" applyBorder="1" applyAlignment="1">
      <alignment horizontal="center" vertical="center" wrapText="1"/>
    </xf>
    <xf numFmtId="0" fontId="34" fillId="0" borderId="17" xfId="3" applyFont="1" applyBorder="1" applyAlignment="1">
      <alignment horizontal="center" vertical="center" wrapText="1"/>
    </xf>
    <xf numFmtId="0" fontId="4" fillId="0" borderId="0" xfId="3" applyFont="1" applyAlignment="1">
      <alignment horizontal="right" vertical="center"/>
    </xf>
    <xf numFmtId="0" fontId="4" fillId="0" borderId="6" xfId="3" applyFont="1" applyBorder="1" applyAlignment="1">
      <alignment horizontal="right" vertical="center"/>
    </xf>
    <xf numFmtId="0" fontId="1" fillId="0" borderId="9" xfId="3" applyBorder="1" applyAlignment="1">
      <alignment horizontal="center"/>
    </xf>
    <xf numFmtId="0" fontId="21" fillId="0" borderId="7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21" fillId="0" borderId="11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wrapText="1"/>
    </xf>
    <xf numFmtId="0" fontId="34" fillId="0" borderId="0" xfId="3" applyFont="1" applyAlignment="1">
      <alignment horizontal="left" vertical="center" wrapText="1"/>
    </xf>
    <xf numFmtId="0" fontId="20" fillId="0" borderId="0" xfId="3" applyFont="1" applyAlignment="1">
      <alignment horizontal="right" vertical="center" wrapText="1"/>
    </xf>
    <xf numFmtId="0" fontId="20" fillId="0" borderId="6" xfId="3" applyFont="1" applyBorder="1" applyAlignment="1">
      <alignment horizontal="right" vertical="center" wrapText="1"/>
    </xf>
    <xf numFmtId="0" fontId="36" fillId="0" borderId="0" xfId="3" applyFont="1" applyAlignment="1">
      <alignment horizontal="left" vertical="center" wrapText="1"/>
    </xf>
    <xf numFmtId="0" fontId="35" fillId="0" borderId="0" xfId="3" applyFont="1" applyAlignment="1">
      <alignment horizontal="left" vertical="center" wrapText="1"/>
    </xf>
    <xf numFmtId="0" fontId="20" fillId="0" borderId="0" xfId="3" applyFont="1" applyAlignment="1">
      <alignment horizontal="left" vertical="center" wrapText="1"/>
    </xf>
    <xf numFmtId="0" fontId="20" fillId="0" borderId="11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8"/>
    <cellStyle name="Обычный 3" xfId="2"/>
    <cellStyle name="Обычный 4" xfId="7"/>
    <cellStyle name="Обычный 5" xfId="9"/>
    <cellStyle name="Обычный 6" xfId="10"/>
    <cellStyle name="Обычный 7" xfId="11"/>
    <cellStyle name="Обычный 8" xfId="12"/>
    <cellStyle name="Обычный 9" xfId="6"/>
    <cellStyle name="Тысячи [0]_Лист1" xfId="4"/>
    <cellStyle name="Тысячи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1D67267ABAADD56878A691AE8FD5E18A03A8AD0E5130C5D7A6D0D5A20o643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6F481536CA800C14BB218BEB2D63C9F7EFAD1138AE2211AA15FA06ED29E7AAE2C3689BC4DDD3B870I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6F481536CA800C14BB218BEB2D63C9F7EFAE1635A72811AA15FA06ED29E7AAE2C3689BC6DCD786D1B57FI" TargetMode="External"/><Relationship Id="rId1" Type="http://schemas.openxmlformats.org/officeDocument/2006/relationships/hyperlink" Target="consultantplus://offline/ref=6F481536CA800C14BB218BEB2D63C9F7EFAD103EA72311AA15FA06ED29E7AAE2C3689BC6DCD786D0B577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6F481536CA800C14BB218BEB2D63C9F7EFAD1138AE2211AA15FA06ED29BE77I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view="pageLayout" topLeftCell="A25" zoomScaleNormal="100" workbookViewId="0">
      <selection activeCell="A12" sqref="A12"/>
    </sheetView>
  </sheetViews>
  <sheetFormatPr defaultRowHeight="12.75" x14ac:dyDescent="0.2"/>
  <cols>
    <col min="1" max="1" width="68.42578125" customWidth="1"/>
    <col min="2" max="2" width="12.7109375" customWidth="1"/>
    <col min="3" max="3" width="14.5703125" customWidth="1"/>
  </cols>
  <sheetData>
    <row r="1" spans="1:3" ht="15" x14ac:dyDescent="0.2">
      <c r="A1" s="2"/>
    </row>
    <row r="2" spans="1:3" x14ac:dyDescent="0.2">
      <c r="A2" s="22"/>
      <c r="C2" s="22" t="s">
        <v>23</v>
      </c>
    </row>
    <row r="3" spans="1:3" x14ac:dyDescent="0.2">
      <c r="A3" s="23"/>
    </row>
    <row r="4" spans="1:3" x14ac:dyDescent="0.2">
      <c r="A4" s="24"/>
    </row>
    <row r="5" spans="1:3" ht="13.5" x14ac:dyDescent="0.2">
      <c r="A5" s="148" t="s">
        <v>24</v>
      </c>
      <c r="B5" s="148"/>
      <c r="C5" s="148"/>
    </row>
    <row r="6" spans="1:3" ht="13.5" x14ac:dyDescent="0.2">
      <c r="A6" s="147" t="s">
        <v>513</v>
      </c>
      <c r="B6" s="146"/>
      <c r="C6" s="146"/>
    </row>
    <row r="7" spans="1:3" ht="13.5" x14ac:dyDescent="0.2">
      <c r="A7" s="148" t="s">
        <v>25</v>
      </c>
      <c r="B7" s="148"/>
      <c r="C7" s="148"/>
    </row>
    <row r="8" spans="1:3" ht="13.5" x14ac:dyDescent="0.2">
      <c r="A8" s="148" t="s">
        <v>26</v>
      </c>
      <c r="B8" s="148"/>
      <c r="C8" s="148"/>
    </row>
    <row r="9" spans="1:3" ht="13.5" x14ac:dyDescent="0.2">
      <c r="A9" s="146" t="s">
        <v>506</v>
      </c>
      <c r="B9" s="146"/>
      <c r="C9" s="146"/>
    </row>
    <row r="10" spans="1:3" ht="13.5" x14ac:dyDescent="0.2">
      <c r="A10" s="146" t="s">
        <v>166</v>
      </c>
      <c r="B10" s="146"/>
      <c r="C10" s="146"/>
    </row>
    <row r="11" spans="1:3" ht="13.5" x14ac:dyDescent="0.2">
      <c r="A11" s="146" t="s">
        <v>524</v>
      </c>
      <c r="B11" s="146"/>
      <c r="C11" s="146"/>
    </row>
    <row r="12" spans="1:3" ht="15" x14ac:dyDescent="0.2">
      <c r="A12" s="2"/>
    </row>
    <row r="13" spans="1:3" ht="15" x14ac:dyDescent="0.2">
      <c r="A13" s="152" t="s">
        <v>27</v>
      </c>
      <c r="B13" s="152"/>
      <c r="C13" s="152"/>
    </row>
    <row r="14" spans="1:3" ht="15" x14ac:dyDescent="0.2">
      <c r="A14" s="152" t="s">
        <v>493</v>
      </c>
      <c r="B14" s="152"/>
      <c r="C14" s="152"/>
    </row>
    <row r="15" spans="1:3" ht="15" x14ac:dyDescent="0.2">
      <c r="A15" s="152" t="s">
        <v>494</v>
      </c>
      <c r="B15" s="152"/>
      <c r="C15" s="152"/>
    </row>
    <row r="16" spans="1:3" ht="15" x14ac:dyDescent="0.2">
      <c r="A16" s="2"/>
    </row>
    <row r="17" spans="1:3" ht="15" x14ac:dyDescent="0.2">
      <c r="A17" s="25" t="s">
        <v>523</v>
      </c>
      <c r="B17" s="25"/>
      <c r="C17" s="26" t="s">
        <v>30</v>
      </c>
    </row>
    <row r="18" spans="1:3" ht="15.75" thickBot="1" x14ac:dyDescent="0.25">
      <c r="A18" s="25"/>
      <c r="B18" s="25"/>
      <c r="C18" s="25"/>
    </row>
    <row r="19" spans="1:3" ht="15.75" thickBot="1" x14ac:dyDescent="0.25">
      <c r="A19" s="25" t="s">
        <v>31</v>
      </c>
      <c r="B19" s="25"/>
      <c r="C19" s="27"/>
    </row>
    <row r="20" spans="1:3" ht="30.75" thickBot="1" x14ac:dyDescent="0.25">
      <c r="A20" s="28" t="s">
        <v>109</v>
      </c>
      <c r="B20" s="25" t="s">
        <v>32</v>
      </c>
      <c r="C20" s="29">
        <v>48205585</v>
      </c>
    </row>
    <row r="21" spans="1:3" ht="15.75" thickBot="1" x14ac:dyDescent="0.25">
      <c r="A21" s="28"/>
      <c r="B21" s="25" t="s">
        <v>33</v>
      </c>
      <c r="C21" s="29">
        <v>5106050346</v>
      </c>
    </row>
    <row r="22" spans="1:3" ht="30.75" thickBot="1" x14ac:dyDescent="0.25">
      <c r="A22" s="25" t="s">
        <v>34</v>
      </c>
      <c r="B22" s="25" t="s">
        <v>35</v>
      </c>
      <c r="C22" s="29">
        <v>510601001</v>
      </c>
    </row>
    <row r="23" spans="1:3" ht="15.75" thickBot="1" x14ac:dyDescent="0.25">
      <c r="A23" s="25"/>
      <c r="B23" s="25" t="s">
        <v>36</v>
      </c>
      <c r="C23" s="29">
        <v>47210554000</v>
      </c>
    </row>
    <row r="24" spans="1:3" ht="27.75" thickBot="1" x14ac:dyDescent="0.25">
      <c r="A24" s="30" t="s">
        <v>37</v>
      </c>
      <c r="B24" s="25"/>
      <c r="C24" s="31"/>
    </row>
    <row r="25" spans="1:3" ht="30.75" thickBot="1" x14ac:dyDescent="0.25">
      <c r="A25" s="30"/>
      <c r="B25" s="25" t="s">
        <v>38</v>
      </c>
      <c r="C25" s="32" t="s">
        <v>39</v>
      </c>
    </row>
    <row r="26" spans="1:3" ht="41.25" thickBot="1" x14ac:dyDescent="0.25">
      <c r="A26" s="30" t="s">
        <v>40</v>
      </c>
      <c r="B26" s="25" t="s">
        <v>41</v>
      </c>
      <c r="C26" s="31">
        <v>383</v>
      </c>
    </row>
    <row r="27" spans="1:3" ht="15" x14ac:dyDescent="0.2">
      <c r="A27" s="30"/>
      <c r="B27" s="25"/>
      <c r="C27" s="33"/>
    </row>
    <row r="28" spans="1:3" ht="40.5" x14ac:dyDescent="0.2">
      <c r="A28" s="30" t="s">
        <v>164</v>
      </c>
      <c r="B28" s="25"/>
      <c r="C28" s="33"/>
    </row>
    <row r="29" spans="1:3" ht="15" x14ac:dyDescent="0.2">
      <c r="A29" s="30"/>
      <c r="B29" s="25"/>
      <c r="C29" s="33"/>
    </row>
    <row r="30" spans="1:3" ht="40.5" x14ac:dyDescent="0.2">
      <c r="A30" s="30" t="s">
        <v>165</v>
      </c>
      <c r="B30" s="25"/>
      <c r="C30" s="33"/>
    </row>
    <row r="31" spans="1:3" ht="15" x14ac:dyDescent="0.2">
      <c r="A31" s="2"/>
    </row>
    <row r="32" spans="1:3" ht="15" x14ac:dyDescent="0.2">
      <c r="A32" s="2"/>
    </row>
    <row r="33" spans="1:3" ht="15" x14ac:dyDescent="0.2">
      <c r="A33" s="2"/>
    </row>
    <row r="34" spans="1:3" ht="15" x14ac:dyDescent="0.2">
      <c r="A34" s="2"/>
    </row>
    <row r="35" spans="1:3" ht="15" x14ac:dyDescent="0.2">
      <c r="A35" s="2"/>
    </row>
    <row r="36" spans="1:3" ht="15" x14ac:dyDescent="0.2">
      <c r="A36" s="2"/>
    </row>
    <row r="37" spans="1:3" ht="15" x14ac:dyDescent="0.2">
      <c r="A37" s="2"/>
    </row>
    <row r="38" spans="1:3" ht="15" x14ac:dyDescent="0.2">
      <c r="A38" s="2"/>
    </row>
    <row r="39" spans="1:3" ht="15" x14ac:dyDescent="0.2">
      <c r="A39" s="2"/>
    </row>
    <row r="40" spans="1:3" ht="15" x14ac:dyDescent="0.2">
      <c r="A40" s="2"/>
    </row>
    <row r="41" spans="1:3" ht="15" x14ac:dyDescent="0.2">
      <c r="A41" s="153" t="s">
        <v>28</v>
      </c>
      <c r="B41" s="153"/>
      <c r="C41" s="153"/>
    </row>
    <row r="42" spans="1:3" ht="15" x14ac:dyDescent="0.2">
      <c r="A42" s="62"/>
      <c r="B42" s="63"/>
      <c r="C42" s="63"/>
    </row>
    <row r="43" spans="1:3" ht="13.5" x14ac:dyDescent="0.2">
      <c r="A43" s="149" t="s">
        <v>167</v>
      </c>
      <c r="B43" s="149"/>
      <c r="C43" s="149"/>
    </row>
    <row r="44" spans="1:3" ht="13.5" x14ac:dyDescent="0.2">
      <c r="A44" s="30"/>
      <c r="B44" s="63"/>
      <c r="C44" s="63"/>
    </row>
    <row r="45" spans="1:3" ht="31.5" customHeight="1" x14ac:dyDescent="0.2">
      <c r="A45" s="150" t="s">
        <v>168</v>
      </c>
      <c r="B45" s="150"/>
      <c r="C45" s="150"/>
    </row>
    <row r="46" spans="1:3" ht="15" x14ac:dyDescent="0.2">
      <c r="A46" s="151" t="s">
        <v>169</v>
      </c>
      <c r="B46" s="151"/>
      <c r="C46" s="151"/>
    </row>
    <row r="47" spans="1:3" ht="49.5" customHeight="1" x14ac:dyDescent="0.2">
      <c r="A47" s="151" t="s">
        <v>170</v>
      </c>
      <c r="B47" s="151"/>
      <c r="C47" s="151"/>
    </row>
    <row r="48" spans="1:3" ht="64.5" customHeight="1" x14ac:dyDescent="0.2">
      <c r="A48" s="151" t="s">
        <v>171</v>
      </c>
      <c r="B48" s="151"/>
      <c r="C48" s="151"/>
    </row>
    <row r="49" spans="1:3" ht="32.25" customHeight="1" x14ac:dyDescent="0.2">
      <c r="A49" s="151" t="s">
        <v>172</v>
      </c>
      <c r="B49" s="151"/>
      <c r="C49" s="151"/>
    </row>
    <row r="50" spans="1:3" ht="32.25" customHeight="1" x14ac:dyDescent="0.2">
      <c r="A50" s="151" t="s">
        <v>173</v>
      </c>
      <c r="B50" s="151"/>
      <c r="C50" s="151"/>
    </row>
    <row r="51" spans="1:3" ht="46.5" customHeight="1" x14ac:dyDescent="0.2">
      <c r="A51" s="151" t="s">
        <v>174</v>
      </c>
      <c r="B51" s="151"/>
      <c r="C51" s="151"/>
    </row>
    <row r="52" spans="1:3" ht="66" customHeight="1" x14ac:dyDescent="0.2">
      <c r="A52" s="151" t="s">
        <v>175</v>
      </c>
      <c r="B52" s="151"/>
      <c r="C52" s="151"/>
    </row>
    <row r="53" spans="1:3" ht="33.75" customHeight="1" x14ac:dyDescent="0.2">
      <c r="A53" s="151" t="s">
        <v>176</v>
      </c>
      <c r="B53" s="151"/>
      <c r="C53" s="151"/>
    </row>
    <row r="54" spans="1:3" ht="15" x14ac:dyDescent="0.2">
      <c r="A54" s="151" t="s">
        <v>177</v>
      </c>
      <c r="B54" s="151"/>
      <c r="C54" s="151"/>
    </row>
    <row r="55" spans="1:3" ht="33" customHeight="1" x14ac:dyDescent="0.2">
      <c r="A55" s="151" t="s">
        <v>178</v>
      </c>
      <c r="B55" s="151"/>
      <c r="C55" s="151"/>
    </row>
    <row r="56" spans="1:3" ht="15" x14ac:dyDescent="0.2">
      <c r="A56" s="151" t="s">
        <v>179</v>
      </c>
      <c r="B56" s="151"/>
      <c r="C56" s="151"/>
    </row>
    <row r="57" spans="1:3" ht="13.5" x14ac:dyDescent="0.2">
      <c r="A57" s="30"/>
      <c r="B57" s="63"/>
      <c r="C57" s="63"/>
    </row>
    <row r="58" spans="1:3" ht="13.5" x14ac:dyDescent="0.2">
      <c r="A58" s="149" t="s">
        <v>180</v>
      </c>
      <c r="B58" s="149"/>
      <c r="C58" s="149"/>
    </row>
    <row r="59" spans="1:3" ht="13.5" x14ac:dyDescent="0.2">
      <c r="A59" s="30"/>
      <c r="B59" s="30"/>
      <c r="C59" s="30"/>
    </row>
    <row r="60" spans="1:3" ht="35.25" customHeight="1" x14ac:dyDescent="0.2">
      <c r="A60" s="154" t="s">
        <v>181</v>
      </c>
      <c r="B60" s="154"/>
      <c r="C60" s="154"/>
    </row>
    <row r="61" spans="1:3" ht="35.25" customHeight="1" x14ac:dyDescent="0.2">
      <c r="A61" s="154" t="s">
        <v>182</v>
      </c>
      <c r="B61" s="154"/>
      <c r="C61" s="154"/>
    </row>
    <row r="62" spans="1:3" ht="33.75" customHeight="1" x14ac:dyDescent="0.2">
      <c r="A62" s="154" t="s">
        <v>183</v>
      </c>
      <c r="B62" s="154"/>
      <c r="C62" s="154"/>
    </row>
    <row r="63" spans="1:3" ht="62.25" customHeight="1" x14ac:dyDescent="0.2">
      <c r="A63" s="154" t="s">
        <v>184</v>
      </c>
      <c r="B63" s="154"/>
      <c r="C63" s="154"/>
    </row>
    <row r="64" spans="1:3" ht="33" customHeight="1" x14ac:dyDescent="0.2">
      <c r="A64" s="154" t="s">
        <v>185</v>
      </c>
      <c r="B64" s="154"/>
      <c r="C64" s="154"/>
    </row>
    <row r="65" spans="1:3" ht="33.75" customHeight="1" x14ac:dyDescent="0.2">
      <c r="A65" s="154" t="s">
        <v>186</v>
      </c>
      <c r="B65" s="154"/>
      <c r="C65" s="154"/>
    </row>
    <row r="66" spans="1:3" ht="50.25" customHeight="1" x14ac:dyDescent="0.2">
      <c r="A66" s="154" t="s">
        <v>187</v>
      </c>
      <c r="B66" s="154"/>
      <c r="C66" s="154"/>
    </row>
    <row r="67" spans="1:3" ht="13.5" x14ac:dyDescent="0.2">
      <c r="A67" s="30"/>
      <c r="B67" s="63"/>
      <c r="C67" s="63"/>
    </row>
    <row r="68" spans="1:3" ht="13.5" x14ac:dyDescent="0.2">
      <c r="A68" s="149" t="s">
        <v>29</v>
      </c>
      <c r="B68" s="149"/>
      <c r="C68" s="149"/>
    </row>
    <row r="69" spans="1:3" ht="13.5" x14ac:dyDescent="0.2">
      <c r="A69" s="149" t="s">
        <v>188</v>
      </c>
      <c r="B69" s="149"/>
      <c r="C69" s="149"/>
    </row>
    <row r="70" spans="1:3" ht="13.5" x14ac:dyDescent="0.2">
      <c r="A70" s="30"/>
      <c r="B70" s="30"/>
      <c r="C70" s="30"/>
    </row>
    <row r="71" spans="1:3" ht="32.25" customHeight="1" x14ac:dyDescent="0.2">
      <c r="A71" s="154" t="s">
        <v>189</v>
      </c>
      <c r="B71" s="154"/>
      <c r="C71" s="154"/>
    </row>
    <row r="72" spans="1:3" ht="15" x14ac:dyDescent="0.2">
      <c r="A72" s="154" t="s">
        <v>190</v>
      </c>
      <c r="B72" s="154"/>
      <c r="C72" s="154"/>
    </row>
    <row r="73" spans="1:3" ht="30" customHeight="1" x14ac:dyDescent="0.2">
      <c r="A73" s="154" t="s">
        <v>191</v>
      </c>
      <c r="B73" s="154"/>
      <c r="C73" s="154"/>
    </row>
    <row r="74" spans="1:3" ht="15" x14ac:dyDescent="0.2">
      <c r="A74" s="154" t="s">
        <v>192</v>
      </c>
      <c r="B74" s="154"/>
      <c r="C74" s="154"/>
    </row>
    <row r="75" spans="1:3" ht="30.75" customHeight="1" x14ac:dyDescent="0.2">
      <c r="A75" s="154" t="s">
        <v>193</v>
      </c>
      <c r="B75" s="154"/>
      <c r="C75" s="154"/>
    </row>
    <row r="76" spans="1:3" ht="15" x14ac:dyDescent="0.2">
      <c r="A76" s="154" t="s">
        <v>194</v>
      </c>
      <c r="B76" s="154"/>
      <c r="C76" s="154"/>
    </row>
    <row r="77" spans="1:3" ht="15" x14ac:dyDescent="0.2">
      <c r="A77" s="154" t="s">
        <v>195</v>
      </c>
      <c r="B77" s="154"/>
      <c r="C77" s="154"/>
    </row>
    <row r="78" spans="1:3" ht="15" x14ac:dyDescent="0.2">
      <c r="A78" s="154" t="s">
        <v>196</v>
      </c>
      <c r="B78" s="154"/>
      <c r="C78" s="154"/>
    </row>
    <row r="79" spans="1:3" ht="13.5" x14ac:dyDescent="0.2">
      <c r="A79" s="30"/>
      <c r="B79" s="63"/>
      <c r="C79" s="63"/>
    </row>
    <row r="80" spans="1:3" ht="13.5" x14ac:dyDescent="0.2">
      <c r="A80" s="149" t="s">
        <v>197</v>
      </c>
      <c r="B80" s="149"/>
      <c r="C80" s="149"/>
    </row>
    <row r="81" spans="1:3" ht="13.5" x14ac:dyDescent="0.2">
      <c r="A81" s="30"/>
      <c r="B81" s="30"/>
      <c r="C81" s="30"/>
    </row>
    <row r="82" spans="1:3" ht="51" customHeight="1" x14ac:dyDescent="0.2">
      <c r="A82" s="155" t="s">
        <v>198</v>
      </c>
      <c r="B82" s="155"/>
      <c r="C82" s="155"/>
    </row>
  </sheetData>
  <mergeCells count="44">
    <mergeCell ref="A82:C82"/>
    <mergeCell ref="A75:C75"/>
    <mergeCell ref="A76:C76"/>
    <mergeCell ref="A77:C77"/>
    <mergeCell ref="A78:C78"/>
    <mergeCell ref="A80:C80"/>
    <mergeCell ref="A69:C69"/>
    <mergeCell ref="A71:C71"/>
    <mergeCell ref="A72:C72"/>
    <mergeCell ref="A73:C73"/>
    <mergeCell ref="A74:C74"/>
    <mergeCell ref="A63:C63"/>
    <mergeCell ref="A64:C64"/>
    <mergeCell ref="A65:C65"/>
    <mergeCell ref="A66:C66"/>
    <mergeCell ref="A68:C68"/>
    <mergeCell ref="A56:C56"/>
    <mergeCell ref="A58:C58"/>
    <mergeCell ref="A60:C60"/>
    <mergeCell ref="A61:C61"/>
    <mergeCell ref="A62:C62"/>
    <mergeCell ref="A51:C51"/>
    <mergeCell ref="A52:C52"/>
    <mergeCell ref="A54:C54"/>
    <mergeCell ref="A55:C55"/>
    <mergeCell ref="A13:C13"/>
    <mergeCell ref="A14:C14"/>
    <mergeCell ref="A15:C15"/>
    <mergeCell ref="A49:C49"/>
    <mergeCell ref="A41:C41"/>
    <mergeCell ref="A47:C47"/>
    <mergeCell ref="A50:C50"/>
    <mergeCell ref="A53:C53"/>
    <mergeCell ref="A11:C11"/>
    <mergeCell ref="A43:C43"/>
    <mergeCell ref="A45:C45"/>
    <mergeCell ref="A46:C46"/>
    <mergeCell ref="A48:C48"/>
    <mergeCell ref="A10:C10"/>
    <mergeCell ref="A6:C6"/>
    <mergeCell ref="A7:C7"/>
    <mergeCell ref="A8:C8"/>
    <mergeCell ref="A5:C5"/>
    <mergeCell ref="A9:C9"/>
  </mergeCells>
  <hyperlinks>
    <hyperlink ref="A27" r:id="rId1" display="consultantplus://offline/ref=61D67267ABAADD56878A691AE8FD5E18A03A8AD0E5130C5D7A6D0D5A20o643K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"/>
  <sheetViews>
    <sheetView view="pageBreakPreview" zoomScale="130" zoomScaleNormal="100" zoomScaleSheetLayoutView="130" workbookViewId="0">
      <selection activeCell="BP46" sqref="BP46"/>
    </sheetView>
  </sheetViews>
  <sheetFormatPr defaultColWidth="1.140625" defaultRowHeight="12.75" x14ac:dyDescent="0.2"/>
  <cols>
    <col min="1" max="45" width="1.140625" style="98"/>
    <col min="46" max="46" width="1.140625" style="98" customWidth="1"/>
    <col min="47" max="16384" width="1.140625" style="98"/>
  </cols>
  <sheetData>
    <row r="1" spans="1:80" s="95" customFormat="1" ht="15.75" x14ac:dyDescent="0.25">
      <c r="A1" s="221" t="s">
        <v>352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</row>
    <row r="2" spans="1:80" s="97" customFormat="1" ht="9.75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0" s="95" customFormat="1" ht="15.75" x14ac:dyDescent="0.25">
      <c r="A3" s="95" t="s">
        <v>216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283" t="s">
        <v>122</v>
      </c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</row>
    <row r="4" spans="1:80" s="97" customFormat="1" ht="9.75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</row>
    <row r="5" spans="1:80" s="95" customFormat="1" ht="15.75" x14ac:dyDescent="0.25">
      <c r="A5" s="95" t="s">
        <v>218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284" t="s">
        <v>340</v>
      </c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</row>
    <row r="6" spans="1:80" s="95" customFormat="1" ht="15.75" x14ac:dyDescent="0.2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</row>
    <row r="7" spans="1:80" s="95" customFormat="1" ht="15.75" x14ac:dyDescent="0.25">
      <c r="A7" s="221" t="s">
        <v>353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</row>
    <row r="9" spans="1:80" x14ac:dyDescent="0.2">
      <c r="A9" s="216" t="s">
        <v>221</v>
      </c>
      <c r="B9" s="217"/>
      <c r="C9" s="217"/>
      <c r="D9" s="218"/>
      <c r="E9" s="216" t="s">
        <v>267</v>
      </c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8"/>
      <c r="AJ9" s="216" t="s">
        <v>269</v>
      </c>
      <c r="AK9" s="217"/>
      <c r="AL9" s="217"/>
      <c r="AM9" s="217"/>
      <c r="AN9" s="217"/>
      <c r="AO9" s="217"/>
      <c r="AP9" s="217"/>
      <c r="AQ9" s="217"/>
      <c r="AR9" s="217"/>
      <c r="AS9" s="217"/>
      <c r="AT9" s="218"/>
      <c r="AU9" s="216" t="s">
        <v>269</v>
      </c>
      <c r="AV9" s="217"/>
      <c r="AW9" s="217"/>
      <c r="AX9" s="217"/>
      <c r="AY9" s="217"/>
      <c r="AZ9" s="217"/>
      <c r="BA9" s="217"/>
      <c r="BB9" s="217"/>
      <c r="BC9" s="217"/>
      <c r="BD9" s="218"/>
      <c r="BE9" s="216" t="s">
        <v>354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8"/>
      <c r="BP9" s="216" t="s">
        <v>270</v>
      </c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8"/>
    </row>
    <row r="10" spans="1:80" x14ac:dyDescent="0.2">
      <c r="A10" s="210" t="s">
        <v>228</v>
      </c>
      <c r="B10" s="211"/>
      <c r="C10" s="211"/>
      <c r="D10" s="212"/>
      <c r="E10" s="210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2"/>
      <c r="AJ10" s="210" t="s">
        <v>355</v>
      </c>
      <c r="AK10" s="211"/>
      <c r="AL10" s="211"/>
      <c r="AM10" s="211"/>
      <c r="AN10" s="211"/>
      <c r="AO10" s="211"/>
      <c r="AP10" s="211"/>
      <c r="AQ10" s="211"/>
      <c r="AR10" s="211"/>
      <c r="AS10" s="211"/>
      <c r="AT10" s="212"/>
      <c r="AU10" s="210" t="s">
        <v>356</v>
      </c>
      <c r="AV10" s="211"/>
      <c r="AW10" s="211"/>
      <c r="AX10" s="211"/>
      <c r="AY10" s="211"/>
      <c r="AZ10" s="211"/>
      <c r="BA10" s="211"/>
      <c r="BB10" s="211"/>
      <c r="BC10" s="211"/>
      <c r="BD10" s="212"/>
      <c r="BE10" s="210" t="s">
        <v>357</v>
      </c>
      <c r="BF10" s="211"/>
      <c r="BG10" s="211"/>
      <c r="BH10" s="211"/>
      <c r="BI10" s="211"/>
      <c r="BJ10" s="211"/>
      <c r="BK10" s="211"/>
      <c r="BL10" s="211"/>
      <c r="BM10" s="211"/>
      <c r="BN10" s="211"/>
      <c r="BO10" s="212"/>
      <c r="BP10" s="210" t="s">
        <v>274</v>
      </c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2"/>
    </row>
    <row r="11" spans="1:80" x14ac:dyDescent="0.2">
      <c r="A11" s="210"/>
      <c r="B11" s="211"/>
      <c r="C11" s="211"/>
      <c r="D11" s="212"/>
      <c r="E11" s="210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2"/>
      <c r="AJ11" s="210"/>
      <c r="AK11" s="211"/>
      <c r="AL11" s="211"/>
      <c r="AM11" s="211"/>
      <c r="AN11" s="211"/>
      <c r="AO11" s="211"/>
      <c r="AP11" s="211"/>
      <c r="AQ11" s="211"/>
      <c r="AR11" s="211"/>
      <c r="AS11" s="211"/>
      <c r="AT11" s="212"/>
      <c r="AU11" s="210" t="s">
        <v>358</v>
      </c>
      <c r="AV11" s="211"/>
      <c r="AW11" s="211"/>
      <c r="AX11" s="211"/>
      <c r="AY11" s="211"/>
      <c r="AZ11" s="211"/>
      <c r="BA11" s="211"/>
      <c r="BB11" s="211"/>
      <c r="BC11" s="211"/>
      <c r="BD11" s="212"/>
      <c r="BE11" s="210" t="s">
        <v>277</v>
      </c>
      <c r="BF11" s="211"/>
      <c r="BG11" s="211"/>
      <c r="BH11" s="211"/>
      <c r="BI11" s="211"/>
      <c r="BJ11" s="211"/>
      <c r="BK11" s="211"/>
      <c r="BL11" s="211"/>
      <c r="BM11" s="211"/>
      <c r="BN11" s="211"/>
      <c r="BO11" s="212"/>
      <c r="BP11" s="210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2"/>
    </row>
    <row r="12" spans="1:80" x14ac:dyDescent="0.2">
      <c r="A12" s="232"/>
      <c r="B12" s="233"/>
      <c r="C12" s="233"/>
      <c r="D12" s="234"/>
      <c r="E12" s="232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4"/>
      <c r="AJ12" s="232"/>
      <c r="AK12" s="233"/>
      <c r="AL12" s="233"/>
      <c r="AM12" s="233"/>
      <c r="AN12" s="233"/>
      <c r="AO12" s="233"/>
      <c r="AP12" s="233"/>
      <c r="AQ12" s="233"/>
      <c r="AR12" s="233"/>
      <c r="AS12" s="233"/>
      <c r="AT12" s="234"/>
      <c r="AU12" s="232"/>
      <c r="AV12" s="233"/>
      <c r="AW12" s="233"/>
      <c r="AX12" s="233"/>
      <c r="AY12" s="233"/>
      <c r="AZ12" s="233"/>
      <c r="BA12" s="233"/>
      <c r="BB12" s="233"/>
      <c r="BC12" s="233"/>
      <c r="BD12" s="234"/>
      <c r="BE12" s="232"/>
      <c r="BF12" s="233"/>
      <c r="BG12" s="233"/>
      <c r="BH12" s="233"/>
      <c r="BI12" s="233"/>
      <c r="BJ12" s="233"/>
      <c r="BK12" s="233"/>
      <c r="BL12" s="233"/>
      <c r="BM12" s="233"/>
      <c r="BN12" s="233"/>
      <c r="BO12" s="234"/>
      <c r="BP12" s="232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4"/>
    </row>
    <row r="13" spans="1:80" x14ac:dyDescent="0.2">
      <c r="A13" s="232">
        <v>1</v>
      </c>
      <c r="B13" s="233"/>
      <c r="C13" s="233"/>
      <c r="D13" s="234"/>
      <c r="E13" s="232">
        <v>2</v>
      </c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4"/>
      <c r="AJ13" s="232">
        <v>3</v>
      </c>
      <c r="AK13" s="233"/>
      <c r="AL13" s="233"/>
      <c r="AM13" s="233"/>
      <c r="AN13" s="233"/>
      <c r="AO13" s="233"/>
      <c r="AP13" s="233"/>
      <c r="AQ13" s="233"/>
      <c r="AR13" s="233"/>
      <c r="AS13" s="233"/>
      <c r="AT13" s="234"/>
      <c r="AU13" s="232">
        <v>4</v>
      </c>
      <c r="AV13" s="233"/>
      <c r="AW13" s="233"/>
      <c r="AX13" s="233"/>
      <c r="AY13" s="233"/>
      <c r="AZ13" s="233"/>
      <c r="BA13" s="233"/>
      <c r="BB13" s="233"/>
      <c r="BC13" s="233"/>
      <c r="BD13" s="234"/>
      <c r="BE13" s="232">
        <v>5</v>
      </c>
      <c r="BF13" s="233"/>
      <c r="BG13" s="233"/>
      <c r="BH13" s="233"/>
      <c r="BI13" s="233"/>
      <c r="BJ13" s="233"/>
      <c r="BK13" s="233"/>
      <c r="BL13" s="233"/>
      <c r="BM13" s="233"/>
      <c r="BN13" s="233"/>
      <c r="BO13" s="234"/>
      <c r="BP13" s="232">
        <v>6</v>
      </c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4"/>
    </row>
    <row r="14" spans="1:80" x14ac:dyDescent="0.2">
      <c r="A14" s="255"/>
      <c r="B14" s="256"/>
      <c r="C14" s="256"/>
      <c r="D14" s="257"/>
      <c r="E14" s="280" t="s">
        <v>359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2"/>
      <c r="AJ14" s="252">
        <v>1</v>
      </c>
      <c r="AK14" s="253"/>
      <c r="AL14" s="253"/>
      <c r="AM14" s="253"/>
      <c r="AN14" s="253"/>
      <c r="AO14" s="253"/>
      <c r="AP14" s="253"/>
      <c r="AQ14" s="253"/>
      <c r="AR14" s="253"/>
      <c r="AS14" s="253"/>
      <c r="AT14" s="254"/>
      <c r="AU14" s="252">
        <v>12</v>
      </c>
      <c r="AV14" s="253"/>
      <c r="AW14" s="253"/>
      <c r="AX14" s="253"/>
      <c r="AY14" s="253"/>
      <c r="AZ14" s="253"/>
      <c r="BA14" s="253"/>
      <c r="BB14" s="253"/>
      <c r="BC14" s="253"/>
      <c r="BD14" s="254"/>
      <c r="BE14" s="252">
        <f>(485+445)*1.18</f>
        <v>1097.3999999999999</v>
      </c>
      <c r="BF14" s="253"/>
      <c r="BG14" s="253"/>
      <c r="BH14" s="253"/>
      <c r="BI14" s="253"/>
      <c r="BJ14" s="253"/>
      <c r="BK14" s="253"/>
      <c r="BL14" s="253"/>
      <c r="BM14" s="253"/>
      <c r="BN14" s="253"/>
      <c r="BO14" s="254"/>
      <c r="BP14" s="298">
        <f>AJ14*AU14*BE14-267</f>
        <v>12901.8</v>
      </c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4"/>
    </row>
    <row r="15" spans="1:80" x14ac:dyDescent="0.2">
      <c r="A15" s="255"/>
      <c r="B15" s="256"/>
      <c r="C15" s="256"/>
      <c r="D15" s="257"/>
      <c r="E15" s="280" t="s">
        <v>360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2"/>
      <c r="AJ15" s="252">
        <v>1</v>
      </c>
      <c r="AK15" s="253"/>
      <c r="AL15" s="253"/>
      <c r="AM15" s="253"/>
      <c r="AN15" s="253"/>
      <c r="AO15" s="253"/>
      <c r="AP15" s="253"/>
      <c r="AQ15" s="253"/>
      <c r="AR15" s="253"/>
      <c r="AS15" s="253"/>
      <c r="AT15" s="254"/>
      <c r="AU15" s="252">
        <v>12</v>
      </c>
      <c r="AV15" s="253"/>
      <c r="AW15" s="253"/>
      <c r="AX15" s="253"/>
      <c r="AY15" s="253"/>
      <c r="AZ15" s="253"/>
      <c r="BA15" s="253"/>
      <c r="BB15" s="253"/>
      <c r="BC15" s="253"/>
      <c r="BD15" s="254"/>
      <c r="BE15" s="252">
        <v>295</v>
      </c>
      <c r="BF15" s="253"/>
      <c r="BG15" s="253"/>
      <c r="BH15" s="253"/>
      <c r="BI15" s="253"/>
      <c r="BJ15" s="253"/>
      <c r="BK15" s="253"/>
      <c r="BL15" s="253"/>
      <c r="BM15" s="253"/>
      <c r="BN15" s="253"/>
      <c r="BO15" s="254"/>
      <c r="BP15" s="298">
        <f>AJ15*AU15*BE15</f>
        <v>3540</v>
      </c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4"/>
    </row>
    <row r="16" spans="1:80" x14ac:dyDescent="0.2">
      <c r="A16" s="255"/>
      <c r="B16" s="256"/>
      <c r="C16" s="256"/>
      <c r="D16" s="257"/>
      <c r="E16" s="280" t="s">
        <v>361</v>
      </c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2"/>
      <c r="AJ16" s="252"/>
      <c r="AK16" s="253"/>
      <c r="AL16" s="253"/>
      <c r="AM16" s="253"/>
      <c r="AN16" s="253"/>
      <c r="AO16" s="253"/>
      <c r="AP16" s="253"/>
      <c r="AQ16" s="253"/>
      <c r="AR16" s="253"/>
      <c r="AS16" s="253"/>
      <c r="AT16" s="254"/>
      <c r="AU16" s="252">
        <v>12</v>
      </c>
      <c r="AV16" s="253"/>
      <c r="AW16" s="253"/>
      <c r="AX16" s="253"/>
      <c r="AY16" s="253"/>
      <c r="AZ16" s="253"/>
      <c r="BA16" s="253"/>
      <c r="BB16" s="253"/>
      <c r="BC16" s="253"/>
      <c r="BD16" s="254"/>
      <c r="BE16" s="252">
        <v>34</v>
      </c>
      <c r="BF16" s="253"/>
      <c r="BG16" s="253"/>
      <c r="BH16" s="253"/>
      <c r="BI16" s="253"/>
      <c r="BJ16" s="253"/>
      <c r="BK16" s="253"/>
      <c r="BL16" s="253"/>
      <c r="BM16" s="253"/>
      <c r="BN16" s="253"/>
      <c r="BO16" s="254"/>
      <c r="BP16" s="298">
        <f>AU16*BE16</f>
        <v>408</v>
      </c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4"/>
    </row>
    <row r="17" spans="1:80" x14ac:dyDescent="0.2">
      <c r="A17" s="255"/>
      <c r="B17" s="256"/>
      <c r="C17" s="256"/>
      <c r="D17" s="257"/>
      <c r="E17" s="280" t="s">
        <v>362</v>
      </c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2"/>
      <c r="AJ17" s="252"/>
      <c r="AK17" s="253"/>
      <c r="AL17" s="253"/>
      <c r="AM17" s="253"/>
      <c r="AN17" s="253"/>
      <c r="AO17" s="253"/>
      <c r="AP17" s="253"/>
      <c r="AQ17" s="253"/>
      <c r="AR17" s="253"/>
      <c r="AS17" s="253"/>
      <c r="AT17" s="254"/>
      <c r="AU17" s="252">
        <v>12</v>
      </c>
      <c r="AV17" s="253"/>
      <c r="AW17" s="253"/>
      <c r="AX17" s="253"/>
      <c r="AY17" s="253"/>
      <c r="AZ17" s="253"/>
      <c r="BA17" s="253"/>
      <c r="BB17" s="253"/>
      <c r="BC17" s="253"/>
      <c r="BD17" s="254"/>
      <c r="BE17" s="298">
        <f>2800*1.18</f>
        <v>3304</v>
      </c>
      <c r="BF17" s="253"/>
      <c r="BG17" s="253"/>
      <c r="BH17" s="253"/>
      <c r="BI17" s="253"/>
      <c r="BJ17" s="253"/>
      <c r="BK17" s="253"/>
      <c r="BL17" s="253"/>
      <c r="BM17" s="253"/>
      <c r="BN17" s="253"/>
      <c r="BO17" s="254"/>
      <c r="BP17" s="298">
        <f>AU17*BE17+2</f>
        <v>39650</v>
      </c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4"/>
    </row>
    <row r="18" spans="1:80" x14ac:dyDescent="0.2">
      <c r="A18" s="255"/>
      <c r="B18" s="256"/>
      <c r="C18" s="256"/>
      <c r="D18" s="257"/>
      <c r="E18" s="280" t="s">
        <v>363</v>
      </c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2"/>
      <c r="AJ18" s="252"/>
      <c r="AK18" s="253"/>
      <c r="AL18" s="253"/>
      <c r="AM18" s="253"/>
      <c r="AN18" s="253"/>
      <c r="AO18" s="253"/>
      <c r="AP18" s="253"/>
      <c r="AQ18" s="253"/>
      <c r="AR18" s="253"/>
      <c r="AS18" s="253"/>
      <c r="AT18" s="254"/>
      <c r="AU18" s="252"/>
      <c r="AV18" s="253"/>
      <c r="AW18" s="253"/>
      <c r="AX18" s="253"/>
      <c r="AY18" s="253"/>
      <c r="AZ18" s="253"/>
      <c r="BA18" s="253"/>
      <c r="BB18" s="253"/>
      <c r="BC18" s="253"/>
      <c r="BD18" s="254"/>
      <c r="BE18" s="252"/>
      <c r="BF18" s="253"/>
      <c r="BG18" s="253"/>
      <c r="BH18" s="253"/>
      <c r="BI18" s="253"/>
      <c r="BJ18" s="253"/>
      <c r="BK18" s="253"/>
      <c r="BL18" s="253"/>
      <c r="BM18" s="253"/>
      <c r="BN18" s="253"/>
      <c r="BO18" s="254"/>
      <c r="BP18" s="298">
        <v>1000</v>
      </c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4"/>
    </row>
    <row r="19" spans="1:80" x14ac:dyDescent="0.2">
      <c r="A19" s="255"/>
      <c r="B19" s="256"/>
      <c r="C19" s="256"/>
      <c r="D19" s="257"/>
      <c r="E19" s="280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2"/>
      <c r="AJ19" s="252"/>
      <c r="AK19" s="253"/>
      <c r="AL19" s="253"/>
      <c r="AM19" s="253"/>
      <c r="AN19" s="253"/>
      <c r="AO19" s="253"/>
      <c r="AP19" s="253"/>
      <c r="AQ19" s="253"/>
      <c r="AR19" s="253"/>
      <c r="AS19" s="253"/>
      <c r="AT19" s="254"/>
      <c r="AU19" s="252"/>
      <c r="AV19" s="253"/>
      <c r="AW19" s="253"/>
      <c r="AX19" s="253"/>
      <c r="AY19" s="253"/>
      <c r="AZ19" s="253"/>
      <c r="BA19" s="253"/>
      <c r="BB19" s="253"/>
      <c r="BC19" s="253"/>
      <c r="BD19" s="254"/>
      <c r="BE19" s="252"/>
      <c r="BF19" s="253"/>
      <c r="BG19" s="253"/>
      <c r="BH19" s="253"/>
      <c r="BI19" s="253"/>
      <c r="BJ19" s="253"/>
      <c r="BK19" s="253"/>
      <c r="BL19" s="253"/>
      <c r="BM19" s="253"/>
      <c r="BN19" s="253"/>
      <c r="BO19" s="254"/>
      <c r="BP19" s="252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4"/>
    </row>
    <row r="20" spans="1:80" x14ac:dyDescent="0.2">
      <c r="A20" s="255"/>
      <c r="B20" s="256"/>
      <c r="C20" s="256"/>
      <c r="D20" s="257"/>
      <c r="E20" s="306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8"/>
      <c r="AJ20" s="261"/>
      <c r="AK20" s="262"/>
      <c r="AL20" s="262"/>
      <c r="AM20" s="262"/>
      <c r="AN20" s="262"/>
      <c r="AO20" s="262"/>
      <c r="AP20" s="262"/>
      <c r="AQ20" s="262"/>
      <c r="AR20" s="262"/>
      <c r="AS20" s="262"/>
      <c r="AT20" s="263"/>
      <c r="AU20" s="261"/>
      <c r="AV20" s="262"/>
      <c r="AW20" s="262"/>
      <c r="AX20" s="262"/>
      <c r="AY20" s="262"/>
      <c r="AZ20" s="262"/>
      <c r="BA20" s="262"/>
      <c r="BB20" s="262"/>
      <c r="BC20" s="262"/>
      <c r="BD20" s="263"/>
      <c r="BE20" s="261"/>
      <c r="BF20" s="262"/>
      <c r="BG20" s="262"/>
      <c r="BH20" s="262"/>
      <c r="BI20" s="262"/>
      <c r="BJ20" s="262"/>
      <c r="BK20" s="262"/>
      <c r="BL20" s="262"/>
      <c r="BM20" s="262"/>
      <c r="BN20" s="262"/>
      <c r="BO20" s="263"/>
      <c r="BP20" s="252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4"/>
    </row>
    <row r="21" spans="1:80" x14ac:dyDescent="0.2">
      <c r="A21" s="255"/>
      <c r="B21" s="256"/>
      <c r="C21" s="256"/>
      <c r="D21" s="257"/>
      <c r="E21" s="299" t="s">
        <v>251</v>
      </c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1"/>
      <c r="AJ21" s="261" t="s">
        <v>252</v>
      </c>
      <c r="AK21" s="262"/>
      <c r="AL21" s="262"/>
      <c r="AM21" s="262"/>
      <c r="AN21" s="262"/>
      <c r="AO21" s="262"/>
      <c r="AP21" s="262"/>
      <c r="AQ21" s="262"/>
      <c r="AR21" s="262"/>
      <c r="AS21" s="262"/>
      <c r="AT21" s="263"/>
      <c r="AU21" s="261" t="s">
        <v>252</v>
      </c>
      <c r="AV21" s="262"/>
      <c r="AW21" s="262"/>
      <c r="AX21" s="262"/>
      <c r="AY21" s="262"/>
      <c r="AZ21" s="262"/>
      <c r="BA21" s="262"/>
      <c r="BB21" s="262"/>
      <c r="BC21" s="262"/>
      <c r="BD21" s="263"/>
      <c r="BE21" s="261" t="s">
        <v>252</v>
      </c>
      <c r="BF21" s="262"/>
      <c r="BG21" s="262"/>
      <c r="BH21" s="262"/>
      <c r="BI21" s="262"/>
      <c r="BJ21" s="262"/>
      <c r="BK21" s="262"/>
      <c r="BL21" s="262"/>
      <c r="BM21" s="262"/>
      <c r="BN21" s="262"/>
      <c r="BO21" s="263"/>
      <c r="BP21" s="298">
        <f>SUM(BP14:CB18)</f>
        <v>57499.8</v>
      </c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4"/>
    </row>
    <row r="22" spans="1:80" s="99" customFormat="1" ht="15.75" x14ac:dyDescent="0.25"/>
    <row r="23" spans="1:80" s="95" customFormat="1" ht="15.75" x14ac:dyDescent="0.25">
      <c r="A23" s="221" t="s">
        <v>364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</row>
    <row r="25" spans="1:80" x14ac:dyDescent="0.2">
      <c r="A25" s="216" t="s">
        <v>221</v>
      </c>
      <c r="B25" s="217"/>
      <c r="C25" s="217"/>
      <c r="D25" s="218"/>
      <c r="E25" s="216" t="s">
        <v>267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8"/>
      <c r="AN25" s="216" t="s">
        <v>269</v>
      </c>
      <c r="AO25" s="217"/>
      <c r="AP25" s="217"/>
      <c r="AQ25" s="217"/>
      <c r="AR25" s="217"/>
      <c r="AS25" s="217"/>
      <c r="AT25" s="217"/>
      <c r="AU25" s="217"/>
      <c r="AV25" s="218"/>
      <c r="AW25" s="216" t="s">
        <v>365</v>
      </c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8"/>
      <c r="BJ25" s="216" t="s">
        <v>270</v>
      </c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8"/>
    </row>
    <row r="26" spans="1:80" x14ac:dyDescent="0.2">
      <c r="A26" s="210" t="s">
        <v>228</v>
      </c>
      <c r="B26" s="211"/>
      <c r="C26" s="211"/>
      <c r="D26" s="212"/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2"/>
      <c r="AN26" s="210" t="s">
        <v>366</v>
      </c>
      <c r="AO26" s="211"/>
      <c r="AP26" s="211"/>
      <c r="AQ26" s="211"/>
      <c r="AR26" s="211"/>
      <c r="AS26" s="211"/>
      <c r="AT26" s="211"/>
      <c r="AU26" s="211"/>
      <c r="AV26" s="212"/>
      <c r="AW26" s="210" t="s">
        <v>367</v>
      </c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2"/>
      <c r="BJ26" s="210" t="s">
        <v>333</v>
      </c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2"/>
    </row>
    <row r="27" spans="1:80" x14ac:dyDescent="0.2">
      <c r="A27" s="210"/>
      <c r="B27" s="211"/>
      <c r="C27" s="211"/>
      <c r="D27" s="212"/>
      <c r="E27" s="210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2"/>
      <c r="AN27" s="210" t="s">
        <v>368</v>
      </c>
      <c r="AO27" s="211"/>
      <c r="AP27" s="211"/>
      <c r="AQ27" s="211"/>
      <c r="AR27" s="211"/>
      <c r="AS27" s="211"/>
      <c r="AT27" s="211"/>
      <c r="AU27" s="211"/>
      <c r="AV27" s="212"/>
      <c r="AW27" s="210" t="s">
        <v>277</v>
      </c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2"/>
      <c r="BJ27" s="210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2"/>
    </row>
    <row r="28" spans="1:80" x14ac:dyDescent="0.2">
      <c r="A28" s="210"/>
      <c r="B28" s="211"/>
      <c r="C28" s="211"/>
      <c r="D28" s="212"/>
      <c r="E28" s="210" t="s">
        <v>369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2"/>
      <c r="AN28" s="210"/>
      <c r="AO28" s="211"/>
      <c r="AP28" s="211"/>
      <c r="AQ28" s="211"/>
      <c r="AR28" s="211"/>
      <c r="AS28" s="211"/>
      <c r="AT28" s="211"/>
      <c r="AU28" s="211"/>
      <c r="AV28" s="212"/>
      <c r="AW28" s="210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2"/>
      <c r="BJ28" s="210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2"/>
    </row>
    <row r="29" spans="1:80" x14ac:dyDescent="0.2">
      <c r="A29" s="213">
        <v>1</v>
      </c>
      <c r="B29" s="214"/>
      <c r="C29" s="214"/>
      <c r="D29" s="215"/>
      <c r="E29" s="213">
        <v>2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5"/>
      <c r="AN29" s="213">
        <v>3</v>
      </c>
      <c r="AO29" s="214"/>
      <c r="AP29" s="214"/>
      <c r="AQ29" s="214"/>
      <c r="AR29" s="214"/>
      <c r="AS29" s="214"/>
      <c r="AT29" s="214"/>
      <c r="AU29" s="214"/>
      <c r="AV29" s="215"/>
      <c r="AW29" s="213">
        <v>4</v>
      </c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5"/>
      <c r="BJ29" s="213">
        <v>5</v>
      </c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5"/>
    </row>
    <row r="30" spans="1:80" x14ac:dyDescent="0.2">
      <c r="A30" s="255"/>
      <c r="B30" s="256"/>
      <c r="C30" s="256"/>
      <c r="D30" s="257"/>
      <c r="E30" s="280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2"/>
      <c r="AN30" s="299"/>
      <c r="AO30" s="300"/>
      <c r="AP30" s="300"/>
      <c r="AQ30" s="300"/>
      <c r="AR30" s="300"/>
      <c r="AS30" s="300"/>
      <c r="AT30" s="300"/>
      <c r="AU30" s="300"/>
      <c r="AV30" s="301"/>
      <c r="AW30" s="302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4"/>
      <c r="BJ30" s="305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4"/>
    </row>
    <row r="31" spans="1:80" x14ac:dyDescent="0.2">
      <c r="A31" s="255"/>
      <c r="B31" s="256"/>
      <c r="C31" s="256"/>
      <c r="D31" s="257"/>
      <c r="E31" s="280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2"/>
      <c r="AN31" s="299"/>
      <c r="AO31" s="300"/>
      <c r="AP31" s="300"/>
      <c r="AQ31" s="300"/>
      <c r="AR31" s="300"/>
      <c r="AS31" s="300"/>
      <c r="AT31" s="300"/>
      <c r="AU31" s="300"/>
      <c r="AV31" s="301"/>
      <c r="AW31" s="302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4"/>
      <c r="BJ31" s="305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4"/>
    </row>
    <row r="32" spans="1:80" x14ac:dyDescent="0.2">
      <c r="A32" s="255"/>
      <c r="B32" s="256"/>
      <c r="C32" s="256"/>
      <c r="D32" s="257"/>
      <c r="E32" s="207" t="s">
        <v>251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9"/>
      <c r="AN32" s="207"/>
      <c r="AO32" s="208"/>
      <c r="AP32" s="208"/>
      <c r="AQ32" s="208"/>
      <c r="AR32" s="208"/>
      <c r="AS32" s="208"/>
      <c r="AT32" s="208"/>
      <c r="AU32" s="208"/>
      <c r="AV32" s="209"/>
      <c r="AW32" s="207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9"/>
      <c r="BJ32" s="298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</row>
    <row r="33" spans="1:80" s="95" customFormat="1" ht="15.75" x14ac:dyDescent="0.25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</row>
    <row r="34" spans="1:80" s="95" customFormat="1" ht="15.75" x14ac:dyDescent="0.25">
      <c r="A34" s="221" t="s">
        <v>370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</row>
    <row r="36" spans="1:80" x14ac:dyDescent="0.2">
      <c r="A36" s="216" t="s">
        <v>221</v>
      </c>
      <c r="B36" s="217"/>
      <c r="C36" s="217"/>
      <c r="D36" s="218"/>
      <c r="E36" s="216" t="s">
        <v>2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8"/>
      <c r="AJ36" s="216" t="s">
        <v>283</v>
      </c>
      <c r="AK36" s="217"/>
      <c r="AL36" s="217"/>
      <c r="AM36" s="217"/>
      <c r="AN36" s="217"/>
      <c r="AO36" s="217"/>
      <c r="AP36" s="217"/>
      <c r="AQ36" s="217"/>
      <c r="AR36" s="217"/>
      <c r="AS36" s="217"/>
      <c r="AT36" s="218"/>
      <c r="AU36" s="216" t="s">
        <v>371</v>
      </c>
      <c r="AV36" s="217"/>
      <c r="AW36" s="217"/>
      <c r="AX36" s="217"/>
      <c r="AY36" s="217"/>
      <c r="AZ36" s="217"/>
      <c r="BA36" s="217"/>
      <c r="BB36" s="217"/>
      <c r="BC36" s="217"/>
      <c r="BD36" s="218"/>
      <c r="BE36" s="216" t="s">
        <v>372</v>
      </c>
      <c r="BF36" s="217"/>
      <c r="BG36" s="217"/>
      <c r="BH36" s="217"/>
      <c r="BI36" s="217"/>
      <c r="BJ36" s="217"/>
      <c r="BK36" s="217"/>
      <c r="BL36" s="217"/>
      <c r="BM36" s="217"/>
      <c r="BN36" s="217"/>
      <c r="BO36" s="218"/>
      <c r="BP36" s="216" t="s">
        <v>270</v>
      </c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8"/>
    </row>
    <row r="37" spans="1:80" x14ac:dyDescent="0.2">
      <c r="A37" s="210" t="s">
        <v>228</v>
      </c>
      <c r="B37" s="211"/>
      <c r="C37" s="211"/>
      <c r="D37" s="212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2"/>
      <c r="AJ37" s="210" t="s">
        <v>373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2"/>
      <c r="AU37" s="210" t="s">
        <v>374</v>
      </c>
      <c r="AV37" s="211"/>
      <c r="AW37" s="211"/>
      <c r="AX37" s="211"/>
      <c r="AY37" s="211"/>
      <c r="AZ37" s="211"/>
      <c r="BA37" s="211"/>
      <c r="BB37" s="211"/>
      <c r="BC37" s="211"/>
      <c r="BD37" s="212"/>
      <c r="BE37" s="210" t="s">
        <v>375</v>
      </c>
      <c r="BF37" s="211"/>
      <c r="BG37" s="211"/>
      <c r="BH37" s="211"/>
      <c r="BI37" s="211"/>
      <c r="BJ37" s="211"/>
      <c r="BK37" s="211"/>
      <c r="BL37" s="211"/>
      <c r="BM37" s="211"/>
      <c r="BN37" s="211"/>
      <c r="BO37" s="212"/>
      <c r="BP37" s="210" t="s">
        <v>376</v>
      </c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2"/>
    </row>
    <row r="38" spans="1:80" x14ac:dyDescent="0.2">
      <c r="A38" s="210"/>
      <c r="B38" s="211"/>
      <c r="C38" s="211"/>
      <c r="D38" s="212"/>
      <c r="E38" s="210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2"/>
      <c r="AJ38" s="210" t="s">
        <v>377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2"/>
      <c r="AU38" s="210" t="s">
        <v>378</v>
      </c>
      <c r="AV38" s="211"/>
      <c r="AW38" s="211"/>
      <c r="AX38" s="211"/>
      <c r="AY38" s="211"/>
      <c r="AZ38" s="211"/>
      <c r="BA38" s="211"/>
      <c r="BB38" s="211"/>
      <c r="BC38" s="211"/>
      <c r="BD38" s="212"/>
      <c r="BE38" s="210"/>
      <c r="BF38" s="211"/>
      <c r="BG38" s="211"/>
      <c r="BH38" s="211"/>
      <c r="BI38" s="211"/>
      <c r="BJ38" s="211"/>
      <c r="BK38" s="211"/>
      <c r="BL38" s="211"/>
      <c r="BM38" s="211"/>
      <c r="BN38" s="211"/>
      <c r="BO38" s="212"/>
      <c r="BP38" s="210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2"/>
    </row>
    <row r="39" spans="1:80" x14ac:dyDescent="0.2">
      <c r="A39" s="232"/>
      <c r="B39" s="233"/>
      <c r="C39" s="233"/>
      <c r="D39" s="234"/>
      <c r="E39" s="232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4"/>
      <c r="AJ39" s="232"/>
      <c r="AK39" s="233"/>
      <c r="AL39" s="233"/>
      <c r="AM39" s="233"/>
      <c r="AN39" s="233"/>
      <c r="AO39" s="233"/>
      <c r="AP39" s="233"/>
      <c r="AQ39" s="233"/>
      <c r="AR39" s="233"/>
      <c r="AS39" s="233"/>
      <c r="AT39" s="234"/>
      <c r="AU39" s="232"/>
      <c r="AV39" s="233"/>
      <c r="AW39" s="233"/>
      <c r="AX39" s="233"/>
      <c r="AY39" s="233"/>
      <c r="AZ39" s="233"/>
      <c r="BA39" s="233"/>
      <c r="BB39" s="233"/>
      <c r="BC39" s="233"/>
      <c r="BD39" s="234"/>
      <c r="BE39" s="232"/>
      <c r="BF39" s="233"/>
      <c r="BG39" s="233"/>
      <c r="BH39" s="233"/>
      <c r="BI39" s="233"/>
      <c r="BJ39" s="233"/>
      <c r="BK39" s="233"/>
      <c r="BL39" s="233"/>
      <c r="BM39" s="233"/>
      <c r="BN39" s="233"/>
      <c r="BO39" s="234"/>
      <c r="BP39" s="232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4"/>
    </row>
    <row r="40" spans="1:80" x14ac:dyDescent="0.2">
      <c r="A40" s="232">
        <v>1</v>
      </c>
      <c r="B40" s="233"/>
      <c r="C40" s="233"/>
      <c r="D40" s="234"/>
      <c r="E40" s="232">
        <v>2</v>
      </c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4"/>
      <c r="AJ40" s="232">
        <v>4</v>
      </c>
      <c r="AK40" s="233"/>
      <c r="AL40" s="233"/>
      <c r="AM40" s="233"/>
      <c r="AN40" s="233"/>
      <c r="AO40" s="233"/>
      <c r="AP40" s="233"/>
      <c r="AQ40" s="233"/>
      <c r="AR40" s="233"/>
      <c r="AS40" s="233"/>
      <c r="AT40" s="234"/>
      <c r="AU40" s="232">
        <v>5</v>
      </c>
      <c r="AV40" s="233"/>
      <c r="AW40" s="233"/>
      <c r="AX40" s="233"/>
      <c r="AY40" s="233"/>
      <c r="AZ40" s="233"/>
      <c r="BA40" s="233"/>
      <c r="BB40" s="233"/>
      <c r="BC40" s="233"/>
      <c r="BD40" s="234"/>
      <c r="BE40" s="232">
        <v>6</v>
      </c>
      <c r="BF40" s="233"/>
      <c r="BG40" s="233"/>
      <c r="BH40" s="233"/>
      <c r="BI40" s="233"/>
      <c r="BJ40" s="233"/>
      <c r="BK40" s="233"/>
      <c r="BL40" s="233"/>
      <c r="BM40" s="233"/>
      <c r="BN40" s="233"/>
      <c r="BO40" s="234"/>
      <c r="BP40" s="232">
        <v>6</v>
      </c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4"/>
    </row>
    <row r="41" spans="1:80" x14ac:dyDescent="0.2">
      <c r="A41" s="261">
        <v>1</v>
      </c>
      <c r="B41" s="262"/>
      <c r="C41" s="262"/>
      <c r="D41" s="263"/>
      <c r="E41" s="255" t="s">
        <v>379</v>
      </c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7"/>
      <c r="AJ41" s="292">
        <f>BP41/AU41</f>
        <v>801.76164023266369</v>
      </c>
      <c r="AK41" s="293"/>
      <c r="AL41" s="293"/>
      <c r="AM41" s="293"/>
      <c r="AN41" s="293"/>
      <c r="AO41" s="293"/>
      <c r="AP41" s="293"/>
      <c r="AQ41" s="293"/>
      <c r="AR41" s="293"/>
      <c r="AS41" s="293"/>
      <c r="AT41" s="294"/>
      <c r="AU41" s="252">
        <v>3900.91</v>
      </c>
      <c r="AV41" s="253"/>
      <c r="AW41" s="253"/>
      <c r="AX41" s="253"/>
      <c r="AY41" s="253"/>
      <c r="AZ41" s="253"/>
      <c r="BA41" s="253"/>
      <c r="BB41" s="253"/>
      <c r="BC41" s="253"/>
      <c r="BD41" s="254"/>
      <c r="BE41" s="295">
        <v>1</v>
      </c>
      <c r="BF41" s="296"/>
      <c r="BG41" s="296"/>
      <c r="BH41" s="296"/>
      <c r="BI41" s="296"/>
      <c r="BJ41" s="296"/>
      <c r="BK41" s="296"/>
      <c r="BL41" s="296"/>
      <c r="BM41" s="296"/>
      <c r="BN41" s="296"/>
      <c r="BO41" s="297"/>
      <c r="BP41" s="241">
        <f>3127600</f>
        <v>3127600</v>
      </c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3"/>
    </row>
    <row r="42" spans="1:80" ht="24.75" customHeight="1" x14ac:dyDescent="0.2">
      <c r="A42" s="261">
        <v>1</v>
      </c>
      <c r="B42" s="262"/>
      <c r="C42" s="262"/>
      <c r="D42" s="263"/>
      <c r="E42" s="204" t="s">
        <v>492</v>
      </c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6"/>
      <c r="AJ42" s="292">
        <f>BP42/AU42</f>
        <v>62.756249182882975</v>
      </c>
      <c r="AK42" s="293"/>
      <c r="AL42" s="293"/>
      <c r="AM42" s="293"/>
      <c r="AN42" s="293"/>
      <c r="AO42" s="293"/>
      <c r="AP42" s="293"/>
      <c r="AQ42" s="293"/>
      <c r="AR42" s="293"/>
      <c r="AS42" s="293"/>
      <c r="AT42" s="294"/>
      <c r="AU42" s="252">
        <v>3900.91</v>
      </c>
      <c r="AV42" s="253"/>
      <c r="AW42" s="253"/>
      <c r="AX42" s="253"/>
      <c r="AY42" s="253"/>
      <c r="AZ42" s="253"/>
      <c r="BA42" s="253"/>
      <c r="BB42" s="253"/>
      <c r="BC42" s="253"/>
      <c r="BD42" s="254"/>
      <c r="BE42" s="295">
        <v>1</v>
      </c>
      <c r="BF42" s="296"/>
      <c r="BG42" s="296"/>
      <c r="BH42" s="296"/>
      <c r="BI42" s="296"/>
      <c r="BJ42" s="296"/>
      <c r="BK42" s="296"/>
      <c r="BL42" s="296"/>
      <c r="BM42" s="296"/>
      <c r="BN42" s="296"/>
      <c r="BO42" s="297"/>
      <c r="BP42" s="241">
        <v>244806.48</v>
      </c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3"/>
    </row>
    <row r="43" spans="1:80" x14ac:dyDescent="0.2">
      <c r="A43" s="261">
        <v>2</v>
      </c>
      <c r="B43" s="262"/>
      <c r="C43" s="262"/>
      <c r="D43" s="263"/>
      <c r="E43" s="255" t="s">
        <v>125</v>
      </c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7"/>
      <c r="AJ43" s="292">
        <f>BP43/AU43</f>
        <v>1433.9871435635405</v>
      </c>
      <c r="AK43" s="293"/>
      <c r="AL43" s="293"/>
      <c r="AM43" s="293"/>
      <c r="AN43" s="293"/>
      <c r="AO43" s="293"/>
      <c r="AP43" s="293"/>
      <c r="AQ43" s="293"/>
      <c r="AR43" s="293"/>
      <c r="AS43" s="293"/>
      <c r="AT43" s="294"/>
      <c r="AU43" s="252">
        <v>60.67</v>
      </c>
      <c r="AV43" s="253"/>
      <c r="AW43" s="253"/>
      <c r="AX43" s="253"/>
      <c r="AY43" s="253"/>
      <c r="AZ43" s="253"/>
      <c r="BA43" s="253"/>
      <c r="BB43" s="253"/>
      <c r="BC43" s="253"/>
      <c r="BD43" s="254"/>
      <c r="BE43" s="295">
        <v>1</v>
      </c>
      <c r="BF43" s="296"/>
      <c r="BG43" s="296"/>
      <c r="BH43" s="296"/>
      <c r="BI43" s="296"/>
      <c r="BJ43" s="296"/>
      <c r="BK43" s="296"/>
      <c r="BL43" s="296"/>
      <c r="BM43" s="296"/>
      <c r="BN43" s="296"/>
      <c r="BO43" s="297"/>
      <c r="BP43" s="241">
        <v>87000</v>
      </c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3"/>
    </row>
    <row r="44" spans="1:80" x14ac:dyDescent="0.2">
      <c r="A44" s="261">
        <v>3</v>
      </c>
      <c r="B44" s="262"/>
      <c r="C44" s="262"/>
      <c r="D44" s="263"/>
      <c r="E44" s="255" t="s">
        <v>380</v>
      </c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7"/>
      <c r="AJ44" s="292">
        <f>BP44/AU44</f>
        <v>43195.613863324848</v>
      </c>
      <c r="AK44" s="293"/>
      <c r="AL44" s="293"/>
      <c r="AM44" s="293"/>
      <c r="AN44" s="293"/>
      <c r="AO44" s="293"/>
      <c r="AP44" s="293"/>
      <c r="AQ44" s="293"/>
      <c r="AR44" s="293"/>
      <c r="AS44" s="293"/>
      <c r="AT44" s="294"/>
      <c r="AU44" s="252">
        <v>5.1070000000000002</v>
      </c>
      <c r="AV44" s="253"/>
      <c r="AW44" s="253"/>
      <c r="AX44" s="253"/>
      <c r="AY44" s="253"/>
      <c r="AZ44" s="253"/>
      <c r="BA44" s="253"/>
      <c r="BB44" s="253"/>
      <c r="BC44" s="253"/>
      <c r="BD44" s="254"/>
      <c r="BE44" s="295">
        <v>1</v>
      </c>
      <c r="BF44" s="296"/>
      <c r="BG44" s="296"/>
      <c r="BH44" s="296"/>
      <c r="BI44" s="296"/>
      <c r="BJ44" s="296"/>
      <c r="BK44" s="296"/>
      <c r="BL44" s="296"/>
      <c r="BM44" s="296"/>
      <c r="BN44" s="296"/>
      <c r="BO44" s="297"/>
      <c r="BP44" s="241">
        <v>220600</v>
      </c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3"/>
    </row>
    <row r="45" spans="1:80" x14ac:dyDescent="0.2">
      <c r="A45" s="255"/>
      <c r="B45" s="256"/>
      <c r="C45" s="256"/>
      <c r="D45" s="257"/>
      <c r="E45" s="207" t="s">
        <v>251</v>
      </c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9"/>
      <c r="AJ45" s="261" t="s">
        <v>252</v>
      </c>
      <c r="AK45" s="262"/>
      <c r="AL45" s="262"/>
      <c r="AM45" s="262"/>
      <c r="AN45" s="262"/>
      <c r="AO45" s="262"/>
      <c r="AP45" s="262"/>
      <c r="AQ45" s="262"/>
      <c r="AR45" s="262"/>
      <c r="AS45" s="262"/>
      <c r="AT45" s="263"/>
      <c r="AU45" s="261" t="s">
        <v>252</v>
      </c>
      <c r="AV45" s="262"/>
      <c r="AW45" s="262"/>
      <c r="AX45" s="262"/>
      <c r="AY45" s="262"/>
      <c r="AZ45" s="262"/>
      <c r="BA45" s="262"/>
      <c r="BB45" s="262"/>
      <c r="BC45" s="262"/>
      <c r="BD45" s="263"/>
      <c r="BE45" s="261" t="s">
        <v>252</v>
      </c>
      <c r="BF45" s="262"/>
      <c r="BG45" s="262"/>
      <c r="BH45" s="262"/>
      <c r="BI45" s="262"/>
      <c r="BJ45" s="262"/>
      <c r="BK45" s="262"/>
      <c r="BL45" s="262"/>
      <c r="BM45" s="262"/>
      <c r="BN45" s="262"/>
      <c r="BO45" s="263"/>
      <c r="BP45" s="241">
        <f>BP44+BP43+BP41+BP42</f>
        <v>3680006.48</v>
      </c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3"/>
    </row>
    <row r="46" spans="1:80" s="99" customFormat="1" ht="15.75" x14ac:dyDescent="0.25"/>
    <row r="47" spans="1:80" s="95" customFormat="1" ht="15.75" x14ac:dyDescent="0.25">
      <c r="A47" s="221" t="s">
        <v>381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</row>
    <row r="49" spans="1:80" x14ac:dyDescent="0.2">
      <c r="A49" s="216" t="s">
        <v>221</v>
      </c>
      <c r="B49" s="217"/>
      <c r="C49" s="217"/>
      <c r="D49" s="218"/>
      <c r="E49" s="216" t="s">
        <v>2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8"/>
      <c r="AR49" s="216" t="s">
        <v>269</v>
      </c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8"/>
      <c r="BD49" s="216" t="s">
        <v>382</v>
      </c>
      <c r="BE49" s="217"/>
      <c r="BF49" s="217"/>
      <c r="BG49" s="217"/>
      <c r="BH49" s="217"/>
      <c r="BI49" s="217"/>
      <c r="BJ49" s="217"/>
      <c r="BK49" s="217"/>
      <c r="BL49" s="217"/>
      <c r="BM49" s="217"/>
      <c r="BN49" s="218"/>
      <c r="BO49" s="216" t="s">
        <v>354</v>
      </c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8"/>
    </row>
    <row r="50" spans="1:80" x14ac:dyDescent="0.2">
      <c r="A50" s="210" t="s">
        <v>228</v>
      </c>
      <c r="B50" s="211"/>
      <c r="C50" s="211"/>
      <c r="D50" s="212"/>
      <c r="E50" s="210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2"/>
      <c r="AR50" s="210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2"/>
      <c r="BD50" s="210" t="s">
        <v>383</v>
      </c>
      <c r="BE50" s="211"/>
      <c r="BF50" s="211"/>
      <c r="BG50" s="211"/>
      <c r="BH50" s="211"/>
      <c r="BI50" s="211"/>
      <c r="BJ50" s="211"/>
      <c r="BK50" s="211"/>
      <c r="BL50" s="211"/>
      <c r="BM50" s="211"/>
      <c r="BN50" s="212"/>
      <c r="BO50" s="210" t="s">
        <v>384</v>
      </c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2"/>
    </row>
    <row r="51" spans="1:80" x14ac:dyDescent="0.2">
      <c r="A51" s="210"/>
      <c r="B51" s="211"/>
      <c r="C51" s="211"/>
      <c r="D51" s="212"/>
      <c r="E51" s="210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2"/>
      <c r="AR51" s="210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2"/>
      <c r="BD51" s="210" t="s">
        <v>385</v>
      </c>
      <c r="BE51" s="211"/>
      <c r="BF51" s="211"/>
      <c r="BG51" s="211"/>
      <c r="BH51" s="211"/>
      <c r="BI51" s="211"/>
      <c r="BJ51" s="211"/>
      <c r="BK51" s="211"/>
      <c r="BL51" s="211"/>
      <c r="BM51" s="211"/>
      <c r="BN51" s="212"/>
      <c r="BO51" s="210" t="s">
        <v>277</v>
      </c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2"/>
    </row>
    <row r="52" spans="1:80" x14ac:dyDescent="0.2">
      <c r="A52" s="213">
        <v>1</v>
      </c>
      <c r="B52" s="214"/>
      <c r="C52" s="214"/>
      <c r="D52" s="215"/>
      <c r="E52" s="213">
        <v>2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5"/>
      <c r="AR52" s="213">
        <v>4</v>
      </c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5"/>
      <c r="BD52" s="213">
        <v>5</v>
      </c>
      <c r="BE52" s="214"/>
      <c r="BF52" s="214"/>
      <c r="BG52" s="214"/>
      <c r="BH52" s="214"/>
      <c r="BI52" s="214"/>
      <c r="BJ52" s="214"/>
      <c r="BK52" s="214"/>
      <c r="BL52" s="214"/>
      <c r="BM52" s="214"/>
      <c r="BN52" s="215"/>
      <c r="BO52" s="213">
        <v>6</v>
      </c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5"/>
    </row>
    <row r="53" spans="1:80" x14ac:dyDescent="0.2">
      <c r="A53" s="255"/>
      <c r="B53" s="256"/>
      <c r="C53" s="256"/>
      <c r="D53" s="257"/>
      <c r="E53" s="289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1"/>
      <c r="AR53" s="252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4"/>
      <c r="BD53" s="252"/>
      <c r="BE53" s="253"/>
      <c r="BF53" s="253"/>
      <c r="BG53" s="253"/>
      <c r="BH53" s="253"/>
      <c r="BI53" s="253"/>
      <c r="BJ53" s="253"/>
      <c r="BK53" s="253"/>
      <c r="BL53" s="253"/>
      <c r="BM53" s="253"/>
      <c r="BN53" s="254"/>
      <c r="BO53" s="252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4"/>
    </row>
    <row r="54" spans="1:80" x14ac:dyDescent="0.2">
      <c r="A54" s="255"/>
      <c r="B54" s="256"/>
      <c r="C54" s="256"/>
      <c r="D54" s="257"/>
      <c r="E54" s="280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2"/>
      <c r="AR54" s="252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4"/>
      <c r="BD54" s="252"/>
      <c r="BE54" s="253"/>
      <c r="BF54" s="253"/>
      <c r="BG54" s="253"/>
      <c r="BH54" s="253"/>
      <c r="BI54" s="253"/>
      <c r="BJ54" s="253"/>
      <c r="BK54" s="253"/>
      <c r="BL54" s="253"/>
      <c r="BM54" s="253"/>
      <c r="BN54" s="254"/>
      <c r="BO54" s="252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4"/>
    </row>
    <row r="55" spans="1:80" x14ac:dyDescent="0.2">
      <c r="A55" s="255"/>
      <c r="B55" s="256"/>
      <c r="C55" s="256"/>
      <c r="D55" s="257"/>
      <c r="E55" s="207" t="s">
        <v>251</v>
      </c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9"/>
      <c r="AR55" s="261" t="s">
        <v>252</v>
      </c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3"/>
      <c r="BD55" s="261" t="s">
        <v>252</v>
      </c>
      <c r="BE55" s="262"/>
      <c r="BF55" s="262"/>
      <c r="BG55" s="262"/>
      <c r="BH55" s="262"/>
      <c r="BI55" s="262"/>
      <c r="BJ55" s="262"/>
      <c r="BK55" s="262"/>
      <c r="BL55" s="262"/>
      <c r="BM55" s="262"/>
      <c r="BN55" s="263"/>
      <c r="BO55" s="201" t="s">
        <v>252</v>
      </c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3"/>
    </row>
    <row r="56" spans="1:80" s="99" customFormat="1" ht="15.75" x14ac:dyDescent="0.25"/>
  </sheetData>
  <mergeCells count="220"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23:CB23"/>
    <mergeCell ref="A25:D25"/>
    <mergeCell ref="E25:AM25"/>
    <mergeCell ref="AN25:AV25"/>
    <mergeCell ref="AW25:BI25"/>
    <mergeCell ref="BJ25:CB25"/>
    <mergeCell ref="A21:D21"/>
    <mergeCell ref="E21:AI21"/>
    <mergeCell ref="AJ21:AT21"/>
    <mergeCell ref="AU21:BD21"/>
    <mergeCell ref="BE21:BO21"/>
    <mergeCell ref="BP21:CB21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8:D28"/>
    <mergeCell ref="E28:AM28"/>
    <mergeCell ref="AN28:AV28"/>
    <mergeCell ref="AW28:BI28"/>
    <mergeCell ref="BJ28:CB28"/>
    <mergeCell ref="A29:D29"/>
    <mergeCell ref="E29:AM29"/>
    <mergeCell ref="AN29:AV29"/>
    <mergeCell ref="AW29:BI29"/>
    <mergeCell ref="BJ29:CB29"/>
    <mergeCell ref="A32:D32"/>
    <mergeCell ref="E32:AM32"/>
    <mergeCell ref="AN32:AV32"/>
    <mergeCell ref="AW32:BI32"/>
    <mergeCell ref="BJ32:CB32"/>
    <mergeCell ref="A34:CB34"/>
    <mergeCell ref="A30:D30"/>
    <mergeCell ref="E30:AM30"/>
    <mergeCell ref="AN30:AV30"/>
    <mergeCell ref="AW30:BI30"/>
    <mergeCell ref="BJ30:CB30"/>
    <mergeCell ref="A31:D31"/>
    <mergeCell ref="E31:AM31"/>
    <mergeCell ref="AN31:AV31"/>
    <mergeCell ref="AW31:BI31"/>
    <mergeCell ref="BJ31:CB31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42:D42"/>
    <mergeCell ref="E42:AI42"/>
    <mergeCell ref="AJ42:AT42"/>
    <mergeCell ref="AU42:BD42"/>
    <mergeCell ref="BE42:BO42"/>
    <mergeCell ref="BP42:CB42"/>
    <mergeCell ref="A40:D40"/>
    <mergeCell ref="E40:AI40"/>
    <mergeCell ref="AJ40:AT40"/>
    <mergeCell ref="AU40:BD40"/>
    <mergeCell ref="BE40:BO40"/>
    <mergeCell ref="BP40:CB40"/>
    <mergeCell ref="A41:D41"/>
    <mergeCell ref="E41:AI41"/>
    <mergeCell ref="AJ41:AT41"/>
    <mergeCell ref="AU41:BD41"/>
    <mergeCell ref="BE41:BO41"/>
    <mergeCell ref="BP41:CB41"/>
    <mergeCell ref="A44:D44"/>
    <mergeCell ref="E44:AI44"/>
    <mergeCell ref="AJ44:AT44"/>
    <mergeCell ref="AU44:BD44"/>
    <mergeCell ref="BE44:BO44"/>
    <mergeCell ref="BP44:CB44"/>
    <mergeCell ref="A43:D43"/>
    <mergeCell ref="E43:AI43"/>
    <mergeCell ref="AJ43:AT43"/>
    <mergeCell ref="AU43:BD43"/>
    <mergeCell ref="BE43:BO43"/>
    <mergeCell ref="BP43:CB43"/>
    <mergeCell ref="A47:CB47"/>
    <mergeCell ref="A49:D49"/>
    <mergeCell ref="E49:AQ49"/>
    <mergeCell ref="AR49:BC49"/>
    <mergeCell ref="BD49:BN49"/>
    <mergeCell ref="BO49:CB49"/>
    <mergeCell ref="A45:D45"/>
    <mergeCell ref="E45:AI45"/>
    <mergeCell ref="AJ45:AT45"/>
    <mergeCell ref="AU45:BD45"/>
    <mergeCell ref="BE45:BO45"/>
    <mergeCell ref="BP45:CB45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  <mergeCell ref="A53:D53"/>
    <mergeCell ref="E53:AQ53"/>
    <mergeCell ref="AR53:BC53"/>
    <mergeCell ref="BD53:BN53"/>
    <mergeCell ref="BO53:CB53"/>
    <mergeCell ref="A54:D54"/>
    <mergeCell ref="E54:AQ54"/>
    <mergeCell ref="AR54:BC54"/>
    <mergeCell ref="BD54:BN54"/>
    <mergeCell ref="BO54:CB54"/>
    <mergeCell ref="A55:D55"/>
    <mergeCell ref="E55:AQ55"/>
    <mergeCell ref="AR55:BC55"/>
    <mergeCell ref="BD55:BN55"/>
    <mergeCell ref="BO55:CB55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3"/>
  <sheetViews>
    <sheetView zoomScaleNormal="100" workbookViewId="0">
      <selection activeCell="BN83" sqref="BN83"/>
    </sheetView>
  </sheetViews>
  <sheetFormatPr defaultColWidth="1.140625" defaultRowHeight="12.75" x14ac:dyDescent="0.2"/>
  <cols>
    <col min="1" max="335" width="1.140625" style="98"/>
    <col min="336" max="336" width="22.5703125" style="98" customWidth="1"/>
    <col min="337" max="591" width="1.140625" style="98"/>
    <col min="592" max="592" width="22.5703125" style="98" customWidth="1"/>
    <col min="593" max="847" width="1.140625" style="98"/>
    <col min="848" max="848" width="22.5703125" style="98" customWidth="1"/>
    <col min="849" max="1103" width="1.140625" style="98"/>
    <col min="1104" max="1104" width="22.5703125" style="98" customWidth="1"/>
    <col min="1105" max="1359" width="1.140625" style="98"/>
    <col min="1360" max="1360" width="22.5703125" style="98" customWidth="1"/>
    <col min="1361" max="1615" width="1.140625" style="98"/>
    <col min="1616" max="1616" width="22.5703125" style="98" customWidth="1"/>
    <col min="1617" max="1871" width="1.140625" style="98"/>
    <col min="1872" max="1872" width="22.5703125" style="98" customWidth="1"/>
    <col min="1873" max="2127" width="1.140625" style="98"/>
    <col min="2128" max="2128" width="22.5703125" style="98" customWidth="1"/>
    <col min="2129" max="2383" width="1.140625" style="98"/>
    <col min="2384" max="2384" width="22.5703125" style="98" customWidth="1"/>
    <col min="2385" max="2639" width="1.140625" style="98"/>
    <col min="2640" max="2640" width="22.5703125" style="98" customWidth="1"/>
    <col min="2641" max="2895" width="1.140625" style="98"/>
    <col min="2896" max="2896" width="22.5703125" style="98" customWidth="1"/>
    <col min="2897" max="3151" width="1.140625" style="98"/>
    <col min="3152" max="3152" width="22.5703125" style="98" customWidth="1"/>
    <col min="3153" max="3407" width="1.140625" style="98"/>
    <col min="3408" max="3408" width="22.5703125" style="98" customWidth="1"/>
    <col min="3409" max="3663" width="1.140625" style="98"/>
    <col min="3664" max="3664" width="22.5703125" style="98" customWidth="1"/>
    <col min="3665" max="3919" width="1.140625" style="98"/>
    <col min="3920" max="3920" width="22.5703125" style="98" customWidth="1"/>
    <col min="3921" max="4175" width="1.140625" style="98"/>
    <col min="4176" max="4176" width="22.5703125" style="98" customWidth="1"/>
    <col min="4177" max="4431" width="1.140625" style="98"/>
    <col min="4432" max="4432" width="22.5703125" style="98" customWidth="1"/>
    <col min="4433" max="4687" width="1.140625" style="98"/>
    <col min="4688" max="4688" width="22.5703125" style="98" customWidth="1"/>
    <col min="4689" max="4943" width="1.140625" style="98"/>
    <col min="4944" max="4944" width="22.5703125" style="98" customWidth="1"/>
    <col min="4945" max="5199" width="1.140625" style="98"/>
    <col min="5200" max="5200" width="22.5703125" style="98" customWidth="1"/>
    <col min="5201" max="5455" width="1.140625" style="98"/>
    <col min="5456" max="5456" width="22.5703125" style="98" customWidth="1"/>
    <col min="5457" max="5711" width="1.140625" style="98"/>
    <col min="5712" max="5712" width="22.5703125" style="98" customWidth="1"/>
    <col min="5713" max="5967" width="1.140625" style="98"/>
    <col min="5968" max="5968" width="22.5703125" style="98" customWidth="1"/>
    <col min="5969" max="6223" width="1.140625" style="98"/>
    <col min="6224" max="6224" width="22.5703125" style="98" customWidth="1"/>
    <col min="6225" max="6479" width="1.140625" style="98"/>
    <col min="6480" max="6480" width="22.5703125" style="98" customWidth="1"/>
    <col min="6481" max="6735" width="1.140625" style="98"/>
    <col min="6736" max="6736" width="22.5703125" style="98" customWidth="1"/>
    <col min="6737" max="6991" width="1.140625" style="98"/>
    <col min="6992" max="6992" width="22.5703125" style="98" customWidth="1"/>
    <col min="6993" max="7247" width="1.140625" style="98"/>
    <col min="7248" max="7248" width="22.5703125" style="98" customWidth="1"/>
    <col min="7249" max="7503" width="1.140625" style="98"/>
    <col min="7504" max="7504" width="22.5703125" style="98" customWidth="1"/>
    <col min="7505" max="7759" width="1.140625" style="98"/>
    <col min="7760" max="7760" width="22.5703125" style="98" customWidth="1"/>
    <col min="7761" max="8015" width="1.140625" style="98"/>
    <col min="8016" max="8016" width="22.5703125" style="98" customWidth="1"/>
    <col min="8017" max="8271" width="1.140625" style="98"/>
    <col min="8272" max="8272" width="22.5703125" style="98" customWidth="1"/>
    <col min="8273" max="8527" width="1.140625" style="98"/>
    <col min="8528" max="8528" width="22.5703125" style="98" customWidth="1"/>
    <col min="8529" max="8783" width="1.140625" style="98"/>
    <col min="8784" max="8784" width="22.5703125" style="98" customWidth="1"/>
    <col min="8785" max="9039" width="1.140625" style="98"/>
    <col min="9040" max="9040" width="22.5703125" style="98" customWidth="1"/>
    <col min="9041" max="9295" width="1.140625" style="98"/>
    <col min="9296" max="9296" width="22.5703125" style="98" customWidth="1"/>
    <col min="9297" max="9551" width="1.140625" style="98"/>
    <col min="9552" max="9552" width="22.5703125" style="98" customWidth="1"/>
    <col min="9553" max="9807" width="1.140625" style="98"/>
    <col min="9808" max="9808" width="22.5703125" style="98" customWidth="1"/>
    <col min="9809" max="10063" width="1.140625" style="98"/>
    <col min="10064" max="10064" width="22.5703125" style="98" customWidth="1"/>
    <col min="10065" max="10319" width="1.140625" style="98"/>
    <col min="10320" max="10320" width="22.5703125" style="98" customWidth="1"/>
    <col min="10321" max="10575" width="1.140625" style="98"/>
    <col min="10576" max="10576" width="22.5703125" style="98" customWidth="1"/>
    <col min="10577" max="10831" width="1.140625" style="98"/>
    <col min="10832" max="10832" width="22.5703125" style="98" customWidth="1"/>
    <col min="10833" max="11087" width="1.140625" style="98"/>
    <col min="11088" max="11088" width="22.5703125" style="98" customWidth="1"/>
    <col min="11089" max="11343" width="1.140625" style="98"/>
    <col min="11344" max="11344" width="22.5703125" style="98" customWidth="1"/>
    <col min="11345" max="11599" width="1.140625" style="98"/>
    <col min="11600" max="11600" width="22.5703125" style="98" customWidth="1"/>
    <col min="11601" max="11855" width="1.140625" style="98"/>
    <col min="11856" max="11856" width="22.5703125" style="98" customWidth="1"/>
    <col min="11857" max="12111" width="1.140625" style="98"/>
    <col min="12112" max="12112" width="22.5703125" style="98" customWidth="1"/>
    <col min="12113" max="12367" width="1.140625" style="98"/>
    <col min="12368" max="12368" width="22.5703125" style="98" customWidth="1"/>
    <col min="12369" max="12623" width="1.140625" style="98"/>
    <col min="12624" max="12624" width="22.5703125" style="98" customWidth="1"/>
    <col min="12625" max="12879" width="1.140625" style="98"/>
    <col min="12880" max="12880" width="22.5703125" style="98" customWidth="1"/>
    <col min="12881" max="13135" width="1.140625" style="98"/>
    <col min="13136" max="13136" width="22.5703125" style="98" customWidth="1"/>
    <col min="13137" max="13391" width="1.140625" style="98"/>
    <col min="13392" max="13392" width="22.5703125" style="98" customWidth="1"/>
    <col min="13393" max="13647" width="1.140625" style="98"/>
    <col min="13648" max="13648" width="22.5703125" style="98" customWidth="1"/>
    <col min="13649" max="13903" width="1.140625" style="98"/>
    <col min="13904" max="13904" width="22.5703125" style="98" customWidth="1"/>
    <col min="13905" max="14159" width="1.140625" style="98"/>
    <col min="14160" max="14160" width="22.5703125" style="98" customWidth="1"/>
    <col min="14161" max="14415" width="1.140625" style="98"/>
    <col min="14416" max="14416" width="22.5703125" style="98" customWidth="1"/>
    <col min="14417" max="14671" width="1.140625" style="98"/>
    <col min="14672" max="14672" width="22.5703125" style="98" customWidth="1"/>
    <col min="14673" max="14927" width="1.140625" style="98"/>
    <col min="14928" max="14928" width="22.5703125" style="98" customWidth="1"/>
    <col min="14929" max="15183" width="1.140625" style="98"/>
    <col min="15184" max="15184" width="22.5703125" style="98" customWidth="1"/>
    <col min="15185" max="15439" width="1.140625" style="98"/>
    <col min="15440" max="15440" width="22.5703125" style="98" customWidth="1"/>
    <col min="15441" max="15695" width="1.140625" style="98"/>
    <col min="15696" max="15696" width="22.5703125" style="98" customWidth="1"/>
    <col min="15697" max="15951" width="1.140625" style="98"/>
    <col min="15952" max="15952" width="22.5703125" style="98" customWidth="1"/>
    <col min="15953" max="16207" width="1.140625" style="98"/>
    <col min="16208" max="16208" width="22.5703125" style="98" customWidth="1"/>
    <col min="16209" max="16384" width="1.140625" style="98"/>
  </cols>
  <sheetData>
    <row r="1" spans="1:80" s="95" customFormat="1" ht="15.75" x14ac:dyDescent="0.25">
      <c r="A1" s="221" t="s">
        <v>386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</row>
    <row r="2" spans="1:80" s="97" customFormat="1" ht="9.75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0" x14ac:dyDescent="0.2">
      <c r="A3" s="216" t="s">
        <v>221</v>
      </c>
      <c r="B3" s="217"/>
      <c r="C3" s="217"/>
      <c r="D3" s="218"/>
      <c r="E3" s="216" t="s">
        <v>267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216" t="s">
        <v>387</v>
      </c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16" t="s">
        <v>269</v>
      </c>
      <c r="BE3" s="217"/>
      <c r="BF3" s="217"/>
      <c r="BG3" s="217"/>
      <c r="BH3" s="217"/>
      <c r="BI3" s="217"/>
      <c r="BJ3" s="217"/>
      <c r="BK3" s="217"/>
      <c r="BL3" s="217"/>
      <c r="BM3" s="218"/>
      <c r="BN3" s="216" t="s">
        <v>354</v>
      </c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8"/>
    </row>
    <row r="4" spans="1:80" x14ac:dyDescent="0.2">
      <c r="A4" s="210" t="s">
        <v>228</v>
      </c>
      <c r="B4" s="211"/>
      <c r="C4" s="211"/>
      <c r="D4" s="212"/>
      <c r="E4" s="210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  <c r="AN4" s="210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2"/>
      <c r="BD4" s="210" t="s">
        <v>388</v>
      </c>
      <c r="BE4" s="211"/>
      <c r="BF4" s="211"/>
      <c r="BG4" s="211"/>
      <c r="BH4" s="211"/>
      <c r="BI4" s="211"/>
      <c r="BJ4" s="211"/>
      <c r="BK4" s="211"/>
      <c r="BL4" s="211"/>
      <c r="BM4" s="212"/>
      <c r="BN4" s="210" t="s">
        <v>389</v>
      </c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2"/>
    </row>
    <row r="5" spans="1:80" x14ac:dyDescent="0.2">
      <c r="A5" s="210"/>
      <c r="B5" s="211"/>
      <c r="C5" s="211"/>
      <c r="D5" s="212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2"/>
      <c r="AN5" s="210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2"/>
      <c r="BD5" s="210" t="s">
        <v>390</v>
      </c>
      <c r="BE5" s="211"/>
      <c r="BF5" s="211"/>
      <c r="BG5" s="211"/>
      <c r="BH5" s="211"/>
      <c r="BI5" s="211"/>
      <c r="BJ5" s="211"/>
      <c r="BK5" s="211"/>
      <c r="BL5" s="211"/>
      <c r="BM5" s="212"/>
      <c r="BN5" s="210" t="s">
        <v>277</v>
      </c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2"/>
    </row>
    <row r="6" spans="1:80" x14ac:dyDescent="0.2">
      <c r="A6" s="213">
        <v>1</v>
      </c>
      <c r="B6" s="214"/>
      <c r="C6" s="214"/>
      <c r="D6" s="215"/>
      <c r="E6" s="213">
        <v>2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5"/>
      <c r="AN6" s="213">
        <v>3</v>
      </c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213">
        <v>4</v>
      </c>
      <c r="BE6" s="214"/>
      <c r="BF6" s="214"/>
      <c r="BG6" s="214"/>
      <c r="BH6" s="214"/>
      <c r="BI6" s="214"/>
      <c r="BJ6" s="214"/>
      <c r="BK6" s="214"/>
      <c r="BL6" s="214"/>
      <c r="BM6" s="215"/>
      <c r="BN6" s="213">
        <v>5</v>
      </c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5"/>
    </row>
    <row r="7" spans="1:80" x14ac:dyDescent="0.2">
      <c r="A7" s="312">
        <v>1</v>
      </c>
      <c r="B7" s="313"/>
      <c r="C7" s="313"/>
      <c r="D7" s="314"/>
      <c r="E7" s="332" t="s">
        <v>391</v>
      </c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4"/>
      <c r="AN7" s="252" t="s">
        <v>252</v>
      </c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4"/>
      <c r="BD7" s="207">
        <v>12</v>
      </c>
      <c r="BE7" s="208"/>
      <c r="BF7" s="208"/>
      <c r="BG7" s="208"/>
      <c r="BH7" s="208"/>
      <c r="BI7" s="208"/>
      <c r="BJ7" s="208"/>
      <c r="BK7" s="208"/>
      <c r="BL7" s="208"/>
      <c r="BM7" s="209"/>
      <c r="BN7" s="309">
        <v>32000</v>
      </c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1"/>
    </row>
    <row r="8" spans="1:80" x14ac:dyDescent="0.2">
      <c r="A8" s="318">
        <v>2</v>
      </c>
      <c r="B8" s="319"/>
      <c r="C8" s="319"/>
      <c r="D8" s="320"/>
      <c r="E8" s="329" t="s">
        <v>392</v>
      </c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1"/>
      <c r="AN8" s="207" t="s">
        <v>252</v>
      </c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9"/>
      <c r="BD8" s="207">
        <v>12</v>
      </c>
      <c r="BE8" s="208"/>
      <c r="BF8" s="208"/>
      <c r="BG8" s="208"/>
      <c r="BH8" s="208"/>
      <c r="BI8" s="208"/>
      <c r="BJ8" s="208"/>
      <c r="BK8" s="208"/>
      <c r="BL8" s="208"/>
      <c r="BM8" s="209"/>
      <c r="BN8" s="326">
        <v>43456.1</v>
      </c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8"/>
    </row>
    <row r="9" spans="1:80" x14ac:dyDescent="0.2">
      <c r="A9" s="312">
        <v>3</v>
      </c>
      <c r="B9" s="313"/>
      <c r="C9" s="313"/>
      <c r="D9" s="314"/>
      <c r="E9" s="329" t="s">
        <v>393</v>
      </c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1"/>
      <c r="AN9" s="252" t="s">
        <v>252</v>
      </c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4"/>
      <c r="BD9" s="207">
        <v>801.2</v>
      </c>
      <c r="BE9" s="208"/>
      <c r="BF9" s="208"/>
      <c r="BG9" s="208"/>
      <c r="BH9" s="208"/>
      <c r="BI9" s="208"/>
      <c r="BJ9" s="208"/>
      <c r="BK9" s="208"/>
      <c r="BL9" s="208"/>
      <c r="BM9" s="209"/>
      <c r="BN9" s="241">
        <v>90000</v>
      </c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3"/>
    </row>
    <row r="10" spans="1:80" x14ac:dyDescent="0.2">
      <c r="A10" s="312">
        <v>4</v>
      </c>
      <c r="B10" s="313"/>
      <c r="C10" s="313"/>
      <c r="D10" s="314"/>
      <c r="E10" s="332" t="s">
        <v>394</v>
      </c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4"/>
      <c r="AN10" s="252" t="s">
        <v>252</v>
      </c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4"/>
      <c r="BD10" s="207">
        <v>1</v>
      </c>
      <c r="BE10" s="208"/>
      <c r="BF10" s="208"/>
      <c r="BG10" s="208"/>
      <c r="BH10" s="208"/>
      <c r="BI10" s="208"/>
      <c r="BJ10" s="208"/>
      <c r="BK10" s="208"/>
      <c r="BL10" s="208"/>
      <c r="BM10" s="209"/>
      <c r="BN10" s="241">
        <v>16543.900000000001</v>
      </c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3"/>
    </row>
    <row r="11" spans="1:80" x14ac:dyDescent="0.2">
      <c r="A11" s="318">
        <v>5</v>
      </c>
      <c r="B11" s="319"/>
      <c r="C11" s="319"/>
      <c r="D11" s="320"/>
      <c r="E11" s="332" t="s">
        <v>395</v>
      </c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4"/>
      <c r="AN11" s="252" t="s">
        <v>252</v>
      </c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4"/>
      <c r="BD11" s="207">
        <v>12</v>
      </c>
      <c r="BE11" s="208"/>
      <c r="BF11" s="208"/>
      <c r="BG11" s="208"/>
      <c r="BH11" s="208"/>
      <c r="BI11" s="208"/>
      <c r="BJ11" s="208"/>
      <c r="BK11" s="208"/>
      <c r="BL11" s="208"/>
      <c r="BM11" s="209"/>
      <c r="BN11" s="241">
        <v>54398.28</v>
      </c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3"/>
    </row>
    <row r="12" spans="1:80" x14ac:dyDescent="0.2">
      <c r="A12" s="312">
        <v>6</v>
      </c>
      <c r="B12" s="313"/>
      <c r="C12" s="313"/>
      <c r="D12" s="314"/>
      <c r="E12" s="332" t="s">
        <v>136</v>
      </c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4"/>
      <c r="AN12" s="302" t="s">
        <v>252</v>
      </c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4"/>
      <c r="BD12" s="299">
        <v>5</v>
      </c>
      <c r="BE12" s="300"/>
      <c r="BF12" s="300"/>
      <c r="BG12" s="300"/>
      <c r="BH12" s="300"/>
      <c r="BI12" s="300"/>
      <c r="BJ12" s="300"/>
      <c r="BK12" s="300"/>
      <c r="BL12" s="300"/>
      <c r="BM12" s="301"/>
      <c r="BN12" s="309">
        <v>5000</v>
      </c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1"/>
    </row>
    <row r="13" spans="1:80" x14ac:dyDescent="0.2">
      <c r="A13" s="312">
        <v>7</v>
      </c>
      <c r="B13" s="313"/>
      <c r="C13" s="313"/>
      <c r="D13" s="314"/>
      <c r="E13" s="332" t="s">
        <v>139</v>
      </c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4"/>
      <c r="AN13" s="302" t="s">
        <v>252</v>
      </c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4"/>
      <c r="BD13" s="299">
        <v>5</v>
      </c>
      <c r="BE13" s="300"/>
      <c r="BF13" s="300"/>
      <c r="BG13" s="300"/>
      <c r="BH13" s="300"/>
      <c r="BI13" s="300"/>
      <c r="BJ13" s="300"/>
      <c r="BK13" s="300"/>
      <c r="BL13" s="300"/>
      <c r="BM13" s="301"/>
      <c r="BN13" s="309">
        <v>5000</v>
      </c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1"/>
    </row>
    <row r="14" spans="1:80" ht="24.75" customHeight="1" x14ac:dyDescent="0.2">
      <c r="A14" s="318">
        <v>8</v>
      </c>
      <c r="B14" s="319"/>
      <c r="C14" s="319"/>
      <c r="D14" s="320"/>
      <c r="E14" s="332" t="s">
        <v>137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4"/>
      <c r="AN14" s="302" t="s">
        <v>252</v>
      </c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4"/>
      <c r="BD14" s="299">
        <v>1</v>
      </c>
      <c r="BE14" s="300"/>
      <c r="BF14" s="300"/>
      <c r="BG14" s="300"/>
      <c r="BH14" s="300"/>
      <c r="BI14" s="300"/>
      <c r="BJ14" s="300"/>
      <c r="BK14" s="300"/>
      <c r="BL14" s="300"/>
      <c r="BM14" s="301"/>
      <c r="BN14" s="309">
        <v>20900</v>
      </c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1"/>
    </row>
    <row r="15" spans="1:80" x14ac:dyDescent="0.2">
      <c r="A15" s="312">
        <v>9</v>
      </c>
      <c r="B15" s="313"/>
      <c r="C15" s="313"/>
      <c r="D15" s="314"/>
      <c r="E15" s="332" t="s">
        <v>138</v>
      </c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4"/>
      <c r="AN15" s="302" t="s">
        <v>252</v>
      </c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4"/>
      <c r="BD15" s="299">
        <v>1</v>
      </c>
      <c r="BE15" s="300"/>
      <c r="BF15" s="300"/>
      <c r="BG15" s="300"/>
      <c r="BH15" s="300"/>
      <c r="BI15" s="300"/>
      <c r="BJ15" s="300"/>
      <c r="BK15" s="300"/>
      <c r="BL15" s="300"/>
      <c r="BM15" s="301"/>
      <c r="BN15" s="309">
        <v>3055</v>
      </c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1"/>
    </row>
    <row r="16" spans="1:80" x14ac:dyDescent="0.2">
      <c r="A16" s="318">
        <v>10</v>
      </c>
      <c r="B16" s="319"/>
      <c r="C16" s="319"/>
      <c r="D16" s="320"/>
      <c r="E16" s="332" t="s">
        <v>141</v>
      </c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4"/>
      <c r="AN16" s="302" t="s">
        <v>252</v>
      </c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4"/>
      <c r="BD16" s="299">
        <v>12</v>
      </c>
      <c r="BE16" s="300"/>
      <c r="BF16" s="300"/>
      <c r="BG16" s="300"/>
      <c r="BH16" s="300"/>
      <c r="BI16" s="300"/>
      <c r="BJ16" s="300"/>
      <c r="BK16" s="300"/>
      <c r="BL16" s="300"/>
      <c r="BM16" s="301"/>
      <c r="BN16" s="309">
        <v>87084</v>
      </c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1"/>
    </row>
    <row r="17" spans="1:80" x14ac:dyDescent="0.2">
      <c r="A17" s="312">
        <v>11</v>
      </c>
      <c r="B17" s="313"/>
      <c r="C17" s="313"/>
      <c r="D17" s="314"/>
      <c r="E17" s="332" t="s">
        <v>396</v>
      </c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4"/>
      <c r="AN17" s="302" t="s">
        <v>252</v>
      </c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4"/>
      <c r="BD17" s="299">
        <v>1</v>
      </c>
      <c r="BE17" s="300"/>
      <c r="BF17" s="300"/>
      <c r="BG17" s="300"/>
      <c r="BH17" s="300"/>
      <c r="BI17" s="300"/>
      <c r="BJ17" s="300"/>
      <c r="BK17" s="300"/>
      <c r="BL17" s="300"/>
      <c r="BM17" s="301"/>
      <c r="BN17" s="309">
        <v>3250</v>
      </c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1"/>
    </row>
    <row r="18" spans="1:80" x14ac:dyDescent="0.2">
      <c r="A18" s="318">
        <v>12</v>
      </c>
      <c r="B18" s="319"/>
      <c r="C18" s="319"/>
      <c r="D18" s="320"/>
      <c r="E18" s="329" t="s">
        <v>142</v>
      </c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1"/>
      <c r="AN18" s="299" t="s">
        <v>252</v>
      </c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1"/>
      <c r="BD18" s="299">
        <v>12</v>
      </c>
      <c r="BE18" s="300"/>
      <c r="BF18" s="300"/>
      <c r="BG18" s="300"/>
      <c r="BH18" s="300"/>
      <c r="BI18" s="300"/>
      <c r="BJ18" s="300"/>
      <c r="BK18" s="300"/>
      <c r="BL18" s="300"/>
      <c r="BM18" s="301"/>
      <c r="BN18" s="326">
        <v>65882</v>
      </c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8"/>
    </row>
    <row r="19" spans="1:80" x14ac:dyDescent="0.2">
      <c r="A19" s="312">
        <v>13</v>
      </c>
      <c r="B19" s="313"/>
      <c r="C19" s="313"/>
      <c r="D19" s="314"/>
      <c r="E19" s="329" t="s">
        <v>143</v>
      </c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1"/>
      <c r="AN19" s="302" t="s">
        <v>252</v>
      </c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4"/>
      <c r="BD19" s="299">
        <v>1</v>
      </c>
      <c r="BE19" s="300"/>
      <c r="BF19" s="300"/>
      <c r="BG19" s="300"/>
      <c r="BH19" s="300"/>
      <c r="BI19" s="300"/>
      <c r="BJ19" s="300"/>
      <c r="BK19" s="300"/>
      <c r="BL19" s="300"/>
      <c r="BM19" s="301"/>
      <c r="BN19" s="309">
        <v>25000</v>
      </c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1"/>
    </row>
    <row r="20" spans="1:80" x14ac:dyDescent="0.2">
      <c r="A20" s="312">
        <v>14</v>
      </c>
      <c r="B20" s="313"/>
      <c r="C20" s="313"/>
      <c r="D20" s="314"/>
      <c r="E20" s="329" t="s">
        <v>397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1"/>
      <c r="AN20" s="302" t="s">
        <v>252</v>
      </c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4"/>
      <c r="BD20" s="299">
        <v>1</v>
      </c>
      <c r="BE20" s="300"/>
      <c r="BF20" s="300"/>
      <c r="BG20" s="300"/>
      <c r="BH20" s="300"/>
      <c r="BI20" s="300"/>
      <c r="BJ20" s="300"/>
      <c r="BK20" s="300"/>
      <c r="BL20" s="300"/>
      <c r="BM20" s="301"/>
      <c r="BN20" s="309">
        <v>25000</v>
      </c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1"/>
    </row>
    <row r="21" spans="1:80" x14ac:dyDescent="0.2">
      <c r="A21" s="312">
        <v>15</v>
      </c>
      <c r="B21" s="313"/>
      <c r="C21" s="313"/>
      <c r="D21" s="314"/>
      <c r="E21" s="329" t="s">
        <v>505</v>
      </c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1"/>
      <c r="AN21" s="302" t="s">
        <v>252</v>
      </c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4"/>
      <c r="BD21" s="299">
        <v>1</v>
      </c>
      <c r="BE21" s="300"/>
      <c r="BF21" s="300"/>
      <c r="BG21" s="300"/>
      <c r="BH21" s="300"/>
      <c r="BI21" s="300"/>
      <c r="BJ21" s="300"/>
      <c r="BK21" s="300"/>
      <c r="BL21" s="300"/>
      <c r="BM21" s="301"/>
      <c r="BN21" s="309">
        <v>3000</v>
      </c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1"/>
    </row>
    <row r="22" spans="1:80" ht="26.25" customHeight="1" x14ac:dyDescent="0.2">
      <c r="A22" s="312">
        <v>16</v>
      </c>
      <c r="B22" s="313"/>
      <c r="C22" s="313"/>
      <c r="D22" s="314"/>
      <c r="E22" s="329" t="s">
        <v>502</v>
      </c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1"/>
      <c r="AN22" s="302" t="s">
        <v>252</v>
      </c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4"/>
      <c r="BD22" s="299">
        <v>1</v>
      </c>
      <c r="BE22" s="300"/>
      <c r="BF22" s="300"/>
      <c r="BG22" s="300"/>
      <c r="BH22" s="300"/>
      <c r="BI22" s="300"/>
      <c r="BJ22" s="300"/>
      <c r="BK22" s="300"/>
      <c r="BL22" s="300"/>
      <c r="BM22" s="301"/>
      <c r="BN22" s="309">
        <v>100000</v>
      </c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1"/>
    </row>
    <row r="23" spans="1:80" ht="26.25" customHeight="1" x14ac:dyDescent="0.2">
      <c r="A23" s="312">
        <v>17</v>
      </c>
      <c r="B23" s="313"/>
      <c r="C23" s="313"/>
      <c r="D23" s="314"/>
      <c r="E23" s="329" t="s">
        <v>508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1"/>
      <c r="AN23" s="302" t="s">
        <v>252</v>
      </c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4"/>
      <c r="BD23" s="299">
        <v>1</v>
      </c>
      <c r="BE23" s="300"/>
      <c r="BF23" s="300"/>
      <c r="BG23" s="300"/>
      <c r="BH23" s="300"/>
      <c r="BI23" s="300"/>
      <c r="BJ23" s="300"/>
      <c r="BK23" s="300"/>
      <c r="BL23" s="300"/>
      <c r="BM23" s="301"/>
      <c r="BN23" s="309">
        <v>335000</v>
      </c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1"/>
    </row>
    <row r="24" spans="1:80" x14ac:dyDescent="0.2">
      <c r="A24" s="255"/>
      <c r="B24" s="256"/>
      <c r="C24" s="256"/>
      <c r="D24" s="257"/>
      <c r="E24" s="207" t="s">
        <v>251</v>
      </c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9"/>
      <c r="AN24" s="261" t="s">
        <v>252</v>
      </c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3"/>
      <c r="BD24" s="201" t="s">
        <v>252</v>
      </c>
      <c r="BE24" s="202"/>
      <c r="BF24" s="202"/>
      <c r="BG24" s="202"/>
      <c r="BH24" s="202"/>
      <c r="BI24" s="202"/>
      <c r="BJ24" s="202"/>
      <c r="BK24" s="202"/>
      <c r="BL24" s="202"/>
      <c r="BM24" s="203"/>
      <c r="BN24" s="241">
        <f>BN21+BN20+BN19+BN18+BN17+BN16+BN15+BN14+BN13+BN12+BN11+BN10+BN9+BN8+++BN7</f>
        <v>479569.28</v>
      </c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4"/>
    </row>
    <row r="25" spans="1:80" s="99" customFormat="1" ht="15.75" x14ac:dyDescent="0.25"/>
    <row r="26" spans="1:80" s="95" customFormat="1" ht="15.75" x14ac:dyDescent="0.25">
      <c r="A26" s="221" t="s">
        <v>398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</row>
    <row r="27" spans="1:80" s="97" customFormat="1" ht="9.75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</row>
    <row r="28" spans="1:80" x14ac:dyDescent="0.2">
      <c r="A28" s="216" t="s">
        <v>221</v>
      </c>
      <c r="B28" s="217"/>
      <c r="C28" s="217"/>
      <c r="D28" s="218"/>
      <c r="E28" s="216" t="s">
        <v>267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8"/>
      <c r="BD28" s="216" t="s">
        <v>269</v>
      </c>
      <c r="BE28" s="217"/>
      <c r="BF28" s="217"/>
      <c r="BG28" s="217"/>
      <c r="BH28" s="217"/>
      <c r="BI28" s="217"/>
      <c r="BJ28" s="217"/>
      <c r="BK28" s="217"/>
      <c r="BL28" s="217"/>
      <c r="BM28" s="218"/>
      <c r="BN28" s="216" t="s">
        <v>354</v>
      </c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8"/>
    </row>
    <row r="29" spans="1:80" x14ac:dyDescent="0.2">
      <c r="A29" s="210" t="s">
        <v>228</v>
      </c>
      <c r="B29" s="211"/>
      <c r="C29" s="211"/>
      <c r="D29" s="212"/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2"/>
      <c r="BD29" s="210" t="s">
        <v>399</v>
      </c>
      <c r="BE29" s="211"/>
      <c r="BF29" s="211"/>
      <c r="BG29" s="211"/>
      <c r="BH29" s="211"/>
      <c r="BI29" s="211"/>
      <c r="BJ29" s="211"/>
      <c r="BK29" s="211"/>
      <c r="BL29" s="211"/>
      <c r="BM29" s="212"/>
      <c r="BN29" s="210" t="s">
        <v>400</v>
      </c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2"/>
    </row>
    <row r="30" spans="1:80" x14ac:dyDescent="0.2">
      <c r="A30" s="210"/>
      <c r="B30" s="211"/>
      <c r="C30" s="211"/>
      <c r="D30" s="212"/>
      <c r="E30" s="232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4"/>
      <c r="BD30" s="210"/>
      <c r="BE30" s="211"/>
      <c r="BF30" s="211"/>
      <c r="BG30" s="211"/>
      <c r="BH30" s="211"/>
      <c r="BI30" s="211"/>
      <c r="BJ30" s="211"/>
      <c r="BK30" s="211"/>
      <c r="BL30" s="211"/>
      <c r="BM30" s="212"/>
      <c r="BN30" s="210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2"/>
    </row>
    <row r="31" spans="1:80" x14ac:dyDescent="0.2">
      <c r="A31" s="213">
        <v>1</v>
      </c>
      <c r="B31" s="214"/>
      <c r="C31" s="214"/>
      <c r="D31" s="215"/>
      <c r="E31" s="213">
        <v>2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5"/>
      <c r="BD31" s="213">
        <v>3</v>
      </c>
      <c r="BE31" s="214"/>
      <c r="BF31" s="214"/>
      <c r="BG31" s="214"/>
      <c r="BH31" s="214"/>
      <c r="BI31" s="214"/>
      <c r="BJ31" s="214"/>
      <c r="BK31" s="214"/>
      <c r="BL31" s="214"/>
      <c r="BM31" s="215"/>
      <c r="BN31" s="213">
        <v>4</v>
      </c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5"/>
    </row>
    <row r="32" spans="1:80" x14ac:dyDescent="0.2">
      <c r="A32" s="312">
        <v>1</v>
      </c>
      <c r="B32" s="313"/>
      <c r="C32" s="313"/>
      <c r="D32" s="314"/>
      <c r="E32" s="306" t="s">
        <v>401</v>
      </c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8"/>
      <c r="BD32" s="323">
        <v>1</v>
      </c>
      <c r="BE32" s="324"/>
      <c r="BF32" s="324"/>
      <c r="BG32" s="324"/>
      <c r="BH32" s="324"/>
      <c r="BI32" s="324"/>
      <c r="BJ32" s="324"/>
      <c r="BK32" s="324"/>
      <c r="BL32" s="324"/>
      <c r="BM32" s="325"/>
      <c r="BN32" s="309">
        <v>110000</v>
      </c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1"/>
    </row>
    <row r="33" spans="1:80" x14ac:dyDescent="0.2">
      <c r="A33" s="312">
        <v>2</v>
      </c>
      <c r="B33" s="313"/>
      <c r="C33" s="313"/>
      <c r="D33" s="314"/>
      <c r="E33" s="306" t="s">
        <v>402</v>
      </c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8"/>
      <c r="BD33" s="323">
        <v>1</v>
      </c>
      <c r="BE33" s="324"/>
      <c r="BF33" s="324"/>
      <c r="BG33" s="324"/>
      <c r="BH33" s="324"/>
      <c r="BI33" s="324"/>
      <c r="BJ33" s="324"/>
      <c r="BK33" s="324"/>
      <c r="BL33" s="324"/>
      <c r="BM33" s="325"/>
      <c r="BN33" s="309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1"/>
    </row>
    <row r="34" spans="1:80" x14ac:dyDescent="0.2">
      <c r="A34" s="312">
        <v>3</v>
      </c>
      <c r="B34" s="313"/>
      <c r="C34" s="313"/>
      <c r="D34" s="314"/>
      <c r="E34" s="306" t="s">
        <v>403</v>
      </c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8"/>
      <c r="BD34" s="323">
        <v>1</v>
      </c>
      <c r="BE34" s="324"/>
      <c r="BF34" s="324"/>
      <c r="BG34" s="324"/>
      <c r="BH34" s="324"/>
      <c r="BI34" s="324"/>
      <c r="BJ34" s="324"/>
      <c r="BK34" s="324"/>
      <c r="BL34" s="324"/>
      <c r="BM34" s="325"/>
      <c r="BN34" s="326">
        <v>35040</v>
      </c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8"/>
    </row>
    <row r="35" spans="1:80" x14ac:dyDescent="0.2">
      <c r="A35" s="312">
        <v>4</v>
      </c>
      <c r="B35" s="313"/>
      <c r="C35" s="313"/>
      <c r="D35" s="314"/>
      <c r="E35" s="306" t="s">
        <v>404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8"/>
      <c r="BD35" s="323">
        <v>1</v>
      </c>
      <c r="BE35" s="324"/>
      <c r="BF35" s="324"/>
      <c r="BG35" s="324"/>
      <c r="BH35" s="324"/>
      <c r="BI35" s="324"/>
      <c r="BJ35" s="324"/>
      <c r="BK35" s="324"/>
      <c r="BL35" s="324"/>
      <c r="BM35" s="325"/>
      <c r="BN35" s="326">
        <v>7200</v>
      </c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8"/>
    </row>
    <row r="36" spans="1:80" x14ac:dyDescent="0.2">
      <c r="A36" s="312">
        <v>5</v>
      </c>
      <c r="B36" s="313"/>
      <c r="C36" s="313"/>
      <c r="D36" s="314"/>
      <c r="E36" s="306" t="s">
        <v>150</v>
      </c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8"/>
      <c r="BD36" s="323">
        <v>4</v>
      </c>
      <c r="BE36" s="324"/>
      <c r="BF36" s="324"/>
      <c r="BG36" s="324"/>
      <c r="BH36" s="324"/>
      <c r="BI36" s="324"/>
      <c r="BJ36" s="324"/>
      <c r="BK36" s="324"/>
      <c r="BL36" s="324"/>
      <c r="BM36" s="325"/>
      <c r="BN36" s="326">
        <v>30000</v>
      </c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8"/>
    </row>
    <row r="37" spans="1:80" x14ac:dyDescent="0.2">
      <c r="A37" s="312">
        <v>6</v>
      </c>
      <c r="B37" s="313"/>
      <c r="C37" s="313"/>
      <c r="D37" s="314"/>
      <c r="E37" s="306" t="s">
        <v>405</v>
      </c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8"/>
      <c r="BD37" s="323">
        <v>1</v>
      </c>
      <c r="BE37" s="324"/>
      <c r="BF37" s="324"/>
      <c r="BG37" s="324"/>
      <c r="BH37" s="324"/>
      <c r="BI37" s="324"/>
      <c r="BJ37" s="324"/>
      <c r="BK37" s="324"/>
      <c r="BL37" s="324"/>
      <c r="BM37" s="325"/>
      <c r="BN37" s="309">
        <v>3675</v>
      </c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1"/>
    </row>
    <row r="38" spans="1:80" ht="12.75" customHeight="1" x14ac:dyDescent="0.2">
      <c r="A38" s="312">
        <v>7</v>
      </c>
      <c r="B38" s="313"/>
      <c r="C38" s="313"/>
      <c r="D38" s="314"/>
      <c r="E38" s="329" t="s">
        <v>406</v>
      </c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1"/>
      <c r="BD38" s="323">
        <v>1</v>
      </c>
      <c r="BE38" s="324"/>
      <c r="BF38" s="324"/>
      <c r="BG38" s="324"/>
      <c r="BH38" s="324"/>
      <c r="BI38" s="324"/>
      <c r="BJ38" s="324"/>
      <c r="BK38" s="324"/>
      <c r="BL38" s="324"/>
      <c r="BM38" s="325"/>
      <c r="BN38" s="309">
        <v>41506.720000000001</v>
      </c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1"/>
    </row>
    <row r="39" spans="1:80" x14ac:dyDescent="0.2">
      <c r="A39" s="312">
        <v>8</v>
      </c>
      <c r="B39" s="313"/>
      <c r="C39" s="313"/>
      <c r="D39" s="314"/>
      <c r="E39" s="306" t="s">
        <v>152</v>
      </c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8"/>
      <c r="BD39" s="323">
        <v>12</v>
      </c>
      <c r="BE39" s="324"/>
      <c r="BF39" s="324"/>
      <c r="BG39" s="324"/>
      <c r="BH39" s="324"/>
      <c r="BI39" s="324"/>
      <c r="BJ39" s="324"/>
      <c r="BK39" s="324"/>
      <c r="BL39" s="324"/>
      <c r="BM39" s="325"/>
      <c r="BN39" s="326">
        <v>12000</v>
      </c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8"/>
    </row>
    <row r="40" spans="1:80" x14ac:dyDescent="0.2">
      <c r="A40" s="312">
        <v>9</v>
      </c>
      <c r="B40" s="313"/>
      <c r="C40" s="313"/>
      <c r="D40" s="314"/>
      <c r="E40" s="306" t="s">
        <v>151</v>
      </c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8"/>
      <c r="BD40" s="323">
        <v>1</v>
      </c>
      <c r="BE40" s="324"/>
      <c r="BF40" s="324"/>
      <c r="BG40" s="324"/>
      <c r="BH40" s="324"/>
      <c r="BI40" s="324"/>
      <c r="BJ40" s="324"/>
      <c r="BK40" s="324"/>
      <c r="BL40" s="324"/>
      <c r="BM40" s="325"/>
      <c r="BN40" s="326">
        <v>2000</v>
      </c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8"/>
    </row>
    <row r="41" spans="1:80" x14ac:dyDescent="0.2">
      <c r="A41" s="255"/>
      <c r="B41" s="256"/>
      <c r="C41" s="256"/>
      <c r="D41" s="257"/>
      <c r="E41" s="207" t="s">
        <v>251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9"/>
      <c r="BD41" s="201" t="s">
        <v>252</v>
      </c>
      <c r="BE41" s="202"/>
      <c r="BF41" s="202"/>
      <c r="BG41" s="202"/>
      <c r="BH41" s="202"/>
      <c r="BI41" s="202"/>
      <c r="BJ41" s="202"/>
      <c r="BK41" s="202"/>
      <c r="BL41" s="202"/>
      <c r="BM41" s="203"/>
      <c r="BN41" s="241">
        <f>SUM(BN32:CB40)-BN37</f>
        <v>237746.72</v>
      </c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3"/>
    </row>
    <row r="42" spans="1:80" s="99" customFormat="1" ht="15.75" x14ac:dyDescent="0.25"/>
    <row r="43" spans="1:80" s="95" customFormat="1" ht="15.75" x14ac:dyDescent="0.25">
      <c r="A43" s="221" t="s">
        <v>407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</row>
    <row r="44" spans="1:80" s="95" customFormat="1" ht="15.75" x14ac:dyDescent="0.25">
      <c r="A44" s="221" t="s">
        <v>408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</row>
    <row r="45" spans="1:80" s="97" customFormat="1" ht="9.75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</row>
    <row r="46" spans="1:80" x14ac:dyDescent="0.2">
      <c r="A46" s="216" t="s">
        <v>221</v>
      </c>
      <c r="B46" s="217"/>
      <c r="C46" s="217"/>
      <c r="D46" s="218"/>
      <c r="E46" s="216" t="s">
        <v>267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8"/>
      <c r="AS46" s="216" t="s">
        <v>269</v>
      </c>
      <c r="AT46" s="217"/>
      <c r="AU46" s="217"/>
      <c r="AV46" s="217"/>
      <c r="AW46" s="217"/>
      <c r="AX46" s="217"/>
      <c r="AY46" s="217"/>
      <c r="AZ46" s="217"/>
      <c r="BA46" s="217"/>
      <c r="BB46" s="218"/>
      <c r="BC46" s="216" t="s">
        <v>409</v>
      </c>
      <c r="BD46" s="217"/>
      <c r="BE46" s="217"/>
      <c r="BF46" s="217"/>
      <c r="BG46" s="217"/>
      <c r="BH46" s="217"/>
      <c r="BI46" s="217"/>
      <c r="BJ46" s="217"/>
      <c r="BK46" s="217"/>
      <c r="BL46" s="217"/>
      <c r="BM46" s="218"/>
      <c r="BN46" s="216" t="s">
        <v>270</v>
      </c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8"/>
    </row>
    <row r="47" spans="1:80" x14ac:dyDescent="0.2">
      <c r="A47" s="210" t="s">
        <v>228</v>
      </c>
      <c r="B47" s="211"/>
      <c r="C47" s="211"/>
      <c r="D47" s="212"/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2"/>
      <c r="AS47" s="210"/>
      <c r="AT47" s="211"/>
      <c r="AU47" s="211"/>
      <c r="AV47" s="211"/>
      <c r="AW47" s="211"/>
      <c r="AX47" s="211"/>
      <c r="AY47" s="211"/>
      <c r="AZ47" s="211"/>
      <c r="BA47" s="211"/>
      <c r="BB47" s="212"/>
      <c r="BC47" s="210" t="s">
        <v>410</v>
      </c>
      <c r="BD47" s="211"/>
      <c r="BE47" s="211"/>
      <c r="BF47" s="211"/>
      <c r="BG47" s="211"/>
      <c r="BH47" s="211"/>
      <c r="BI47" s="211"/>
      <c r="BJ47" s="211"/>
      <c r="BK47" s="211"/>
      <c r="BL47" s="211"/>
      <c r="BM47" s="212"/>
      <c r="BN47" s="210" t="s">
        <v>411</v>
      </c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2"/>
    </row>
    <row r="48" spans="1:80" x14ac:dyDescent="0.2">
      <c r="A48" s="210"/>
      <c r="B48" s="211"/>
      <c r="C48" s="211"/>
      <c r="D48" s="212"/>
      <c r="E48" s="210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2"/>
      <c r="AS48" s="210"/>
      <c r="AT48" s="211"/>
      <c r="AU48" s="211"/>
      <c r="AV48" s="211"/>
      <c r="AW48" s="211"/>
      <c r="AX48" s="211"/>
      <c r="AY48" s="211"/>
      <c r="AZ48" s="211"/>
      <c r="BA48" s="211"/>
      <c r="BB48" s="212"/>
      <c r="BC48" s="210" t="s">
        <v>277</v>
      </c>
      <c r="BD48" s="211"/>
      <c r="BE48" s="211"/>
      <c r="BF48" s="211"/>
      <c r="BG48" s="211"/>
      <c r="BH48" s="211"/>
      <c r="BI48" s="211"/>
      <c r="BJ48" s="211"/>
      <c r="BK48" s="211"/>
      <c r="BL48" s="211"/>
      <c r="BM48" s="212"/>
      <c r="BN48" s="210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2"/>
    </row>
    <row r="49" spans="1:80" x14ac:dyDescent="0.2">
      <c r="A49" s="213"/>
      <c r="B49" s="214"/>
      <c r="C49" s="214"/>
      <c r="D49" s="215"/>
      <c r="E49" s="213">
        <v>1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5"/>
      <c r="AS49" s="213">
        <v>2</v>
      </c>
      <c r="AT49" s="214"/>
      <c r="AU49" s="214"/>
      <c r="AV49" s="214"/>
      <c r="AW49" s="214"/>
      <c r="AX49" s="214"/>
      <c r="AY49" s="214"/>
      <c r="AZ49" s="214"/>
      <c r="BA49" s="214"/>
      <c r="BB49" s="215"/>
      <c r="BC49" s="213">
        <v>3</v>
      </c>
      <c r="BD49" s="214"/>
      <c r="BE49" s="214"/>
      <c r="BF49" s="214"/>
      <c r="BG49" s="214"/>
      <c r="BH49" s="214"/>
      <c r="BI49" s="214"/>
      <c r="BJ49" s="214"/>
      <c r="BK49" s="214"/>
      <c r="BL49" s="214"/>
      <c r="BM49" s="215"/>
      <c r="BN49" s="213">
        <v>4</v>
      </c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5"/>
    </row>
    <row r="50" spans="1:80" x14ac:dyDescent="0.2">
      <c r="A50" s="312">
        <v>1</v>
      </c>
      <c r="B50" s="313"/>
      <c r="C50" s="313"/>
      <c r="D50" s="314"/>
      <c r="E50" s="255" t="s">
        <v>412</v>
      </c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7"/>
      <c r="AS50" s="252"/>
      <c r="AT50" s="253"/>
      <c r="AU50" s="253"/>
      <c r="AV50" s="253"/>
      <c r="AW50" s="253"/>
      <c r="AX50" s="253"/>
      <c r="AY50" s="253"/>
      <c r="AZ50" s="253"/>
      <c r="BA50" s="253"/>
      <c r="BB50" s="254"/>
      <c r="BC50" s="207"/>
      <c r="BD50" s="208"/>
      <c r="BE50" s="208"/>
      <c r="BF50" s="208"/>
      <c r="BG50" s="208"/>
      <c r="BH50" s="208"/>
      <c r="BI50" s="208"/>
      <c r="BJ50" s="208"/>
      <c r="BK50" s="208"/>
      <c r="BL50" s="208"/>
      <c r="BM50" s="209"/>
      <c r="BN50" s="241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4"/>
    </row>
    <row r="51" spans="1:80" x14ac:dyDescent="0.2">
      <c r="A51" s="312">
        <v>2</v>
      </c>
      <c r="B51" s="313"/>
      <c r="C51" s="313"/>
      <c r="D51" s="314"/>
      <c r="E51" s="255" t="s">
        <v>156</v>
      </c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7"/>
      <c r="AS51" s="252"/>
      <c r="AT51" s="253"/>
      <c r="AU51" s="253"/>
      <c r="AV51" s="253"/>
      <c r="AW51" s="253"/>
      <c r="AX51" s="253"/>
      <c r="AY51" s="253"/>
      <c r="AZ51" s="253"/>
      <c r="BA51" s="253"/>
      <c r="BB51" s="254"/>
      <c r="BC51" s="207"/>
      <c r="BD51" s="208"/>
      <c r="BE51" s="208"/>
      <c r="BF51" s="208"/>
      <c r="BG51" s="208"/>
      <c r="BH51" s="208"/>
      <c r="BI51" s="208"/>
      <c r="BJ51" s="208"/>
      <c r="BK51" s="208"/>
      <c r="BL51" s="208"/>
      <c r="BM51" s="209"/>
      <c r="BN51" s="241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4"/>
    </row>
    <row r="52" spans="1:80" x14ac:dyDescent="0.2">
      <c r="A52" s="312">
        <v>3</v>
      </c>
      <c r="B52" s="313"/>
      <c r="C52" s="313"/>
      <c r="D52" s="314"/>
      <c r="E52" s="255" t="s">
        <v>413</v>
      </c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7"/>
      <c r="AS52" s="252"/>
      <c r="AT52" s="253"/>
      <c r="AU52" s="253"/>
      <c r="AV52" s="253"/>
      <c r="AW52" s="253"/>
      <c r="AX52" s="253"/>
      <c r="AY52" s="253"/>
      <c r="AZ52" s="253"/>
      <c r="BA52" s="253"/>
      <c r="BB52" s="254"/>
      <c r="BC52" s="207"/>
      <c r="BD52" s="208"/>
      <c r="BE52" s="208"/>
      <c r="BF52" s="208"/>
      <c r="BG52" s="208"/>
      <c r="BH52" s="208"/>
      <c r="BI52" s="208"/>
      <c r="BJ52" s="208"/>
      <c r="BK52" s="208"/>
      <c r="BL52" s="208"/>
      <c r="BM52" s="209"/>
      <c r="BN52" s="241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4"/>
    </row>
    <row r="53" spans="1:80" x14ac:dyDescent="0.2">
      <c r="A53" s="312">
        <v>4</v>
      </c>
      <c r="B53" s="313"/>
      <c r="C53" s="313"/>
      <c r="D53" s="314"/>
      <c r="E53" s="255" t="s">
        <v>157</v>
      </c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7"/>
      <c r="AS53" s="252"/>
      <c r="AT53" s="253"/>
      <c r="AU53" s="253"/>
      <c r="AV53" s="253"/>
      <c r="AW53" s="253"/>
      <c r="AX53" s="253"/>
      <c r="AY53" s="253"/>
      <c r="AZ53" s="253"/>
      <c r="BA53" s="253"/>
      <c r="BB53" s="254"/>
      <c r="BC53" s="19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9"/>
      <c r="BN53" s="241">
        <v>162220</v>
      </c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4"/>
    </row>
    <row r="54" spans="1:80" x14ac:dyDescent="0.2">
      <c r="A54" s="255"/>
      <c r="B54" s="256"/>
      <c r="C54" s="256"/>
      <c r="D54" s="257"/>
      <c r="E54" s="207" t="s">
        <v>251</v>
      </c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9"/>
      <c r="AS54" s="261" t="s">
        <v>252</v>
      </c>
      <c r="AT54" s="262"/>
      <c r="AU54" s="262"/>
      <c r="AV54" s="262"/>
      <c r="AW54" s="262"/>
      <c r="AX54" s="262"/>
      <c r="AY54" s="262"/>
      <c r="AZ54" s="262"/>
      <c r="BA54" s="262"/>
      <c r="BB54" s="263"/>
      <c r="BC54" s="201" t="s">
        <v>252</v>
      </c>
      <c r="BD54" s="202"/>
      <c r="BE54" s="202"/>
      <c r="BF54" s="202"/>
      <c r="BG54" s="202"/>
      <c r="BH54" s="202"/>
      <c r="BI54" s="202"/>
      <c r="BJ54" s="202"/>
      <c r="BK54" s="202"/>
      <c r="BL54" s="202"/>
      <c r="BM54" s="203"/>
      <c r="BN54" s="241">
        <f>SUM(BN50:CB53)</f>
        <v>162220</v>
      </c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4"/>
    </row>
    <row r="56" spans="1:80" s="95" customFormat="1" ht="15.75" x14ac:dyDescent="0.25">
      <c r="A56" s="221" t="s">
        <v>489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</row>
    <row r="57" spans="1:80" s="95" customFormat="1" ht="15.75" x14ac:dyDescent="0.25">
      <c r="A57" s="221" t="s">
        <v>408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</row>
    <row r="58" spans="1:80" s="97" customFormat="1" ht="9.75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</row>
    <row r="59" spans="1:80" x14ac:dyDescent="0.2">
      <c r="A59" s="216" t="s">
        <v>221</v>
      </c>
      <c r="B59" s="217"/>
      <c r="C59" s="217"/>
      <c r="D59" s="218"/>
      <c r="E59" s="216" t="s">
        <v>267</v>
      </c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8"/>
      <c r="AS59" s="216" t="s">
        <v>269</v>
      </c>
      <c r="AT59" s="217"/>
      <c r="AU59" s="217"/>
      <c r="AV59" s="217"/>
      <c r="AW59" s="217"/>
      <c r="AX59" s="217"/>
      <c r="AY59" s="217"/>
      <c r="AZ59" s="217"/>
      <c r="BA59" s="217"/>
      <c r="BB59" s="218"/>
      <c r="BC59" s="216" t="s">
        <v>409</v>
      </c>
      <c r="BD59" s="217"/>
      <c r="BE59" s="217"/>
      <c r="BF59" s="217"/>
      <c r="BG59" s="217"/>
      <c r="BH59" s="217"/>
      <c r="BI59" s="217"/>
      <c r="BJ59" s="217"/>
      <c r="BK59" s="217"/>
      <c r="BL59" s="217"/>
      <c r="BM59" s="218"/>
      <c r="BN59" s="216" t="s">
        <v>270</v>
      </c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8"/>
    </row>
    <row r="60" spans="1:80" x14ac:dyDescent="0.2">
      <c r="A60" s="210" t="s">
        <v>228</v>
      </c>
      <c r="B60" s="211"/>
      <c r="C60" s="211"/>
      <c r="D60" s="212"/>
      <c r="E60" s="210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2"/>
      <c r="AS60" s="210"/>
      <c r="AT60" s="211"/>
      <c r="AU60" s="211"/>
      <c r="AV60" s="211"/>
      <c r="AW60" s="211"/>
      <c r="AX60" s="211"/>
      <c r="AY60" s="211"/>
      <c r="AZ60" s="211"/>
      <c r="BA60" s="211"/>
      <c r="BB60" s="212"/>
      <c r="BC60" s="210" t="s">
        <v>410</v>
      </c>
      <c r="BD60" s="211"/>
      <c r="BE60" s="211"/>
      <c r="BF60" s="211"/>
      <c r="BG60" s="211"/>
      <c r="BH60" s="211"/>
      <c r="BI60" s="211"/>
      <c r="BJ60" s="211"/>
      <c r="BK60" s="211"/>
      <c r="BL60" s="211"/>
      <c r="BM60" s="212"/>
      <c r="BN60" s="210" t="s">
        <v>411</v>
      </c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2"/>
    </row>
    <row r="61" spans="1:80" x14ac:dyDescent="0.2">
      <c r="A61" s="210"/>
      <c r="B61" s="211"/>
      <c r="C61" s="211"/>
      <c r="D61" s="212"/>
      <c r="E61" s="210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2"/>
      <c r="AS61" s="210"/>
      <c r="AT61" s="211"/>
      <c r="AU61" s="211"/>
      <c r="AV61" s="211"/>
      <c r="AW61" s="211"/>
      <c r="AX61" s="211"/>
      <c r="AY61" s="211"/>
      <c r="AZ61" s="211"/>
      <c r="BA61" s="211"/>
      <c r="BB61" s="212"/>
      <c r="BC61" s="210" t="s">
        <v>277</v>
      </c>
      <c r="BD61" s="211"/>
      <c r="BE61" s="211"/>
      <c r="BF61" s="211"/>
      <c r="BG61" s="211"/>
      <c r="BH61" s="211"/>
      <c r="BI61" s="211"/>
      <c r="BJ61" s="211"/>
      <c r="BK61" s="211"/>
      <c r="BL61" s="211"/>
      <c r="BM61" s="212"/>
      <c r="BN61" s="210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2"/>
    </row>
    <row r="62" spans="1:80" x14ac:dyDescent="0.2">
      <c r="A62" s="213"/>
      <c r="B62" s="214"/>
      <c r="C62" s="214"/>
      <c r="D62" s="215"/>
      <c r="E62" s="213">
        <v>1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5"/>
      <c r="AS62" s="213">
        <v>2</v>
      </c>
      <c r="AT62" s="214"/>
      <c r="AU62" s="214"/>
      <c r="AV62" s="214"/>
      <c r="AW62" s="214"/>
      <c r="AX62" s="214"/>
      <c r="AY62" s="214"/>
      <c r="AZ62" s="214"/>
      <c r="BA62" s="214"/>
      <c r="BB62" s="215"/>
      <c r="BC62" s="213">
        <v>3</v>
      </c>
      <c r="BD62" s="214"/>
      <c r="BE62" s="214"/>
      <c r="BF62" s="214"/>
      <c r="BG62" s="214"/>
      <c r="BH62" s="214"/>
      <c r="BI62" s="214"/>
      <c r="BJ62" s="214"/>
      <c r="BK62" s="214"/>
      <c r="BL62" s="214"/>
      <c r="BM62" s="215"/>
      <c r="BN62" s="213">
        <v>4</v>
      </c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5"/>
    </row>
    <row r="63" spans="1:80" x14ac:dyDescent="0.2">
      <c r="A63" s="312">
        <v>1</v>
      </c>
      <c r="B63" s="313"/>
      <c r="C63" s="313"/>
      <c r="D63" s="314"/>
      <c r="E63" s="255" t="s">
        <v>509</v>
      </c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7"/>
      <c r="AS63" s="252"/>
      <c r="AT63" s="253"/>
      <c r="AU63" s="253"/>
      <c r="AV63" s="253"/>
      <c r="AW63" s="253"/>
      <c r="AX63" s="253"/>
      <c r="AY63" s="253"/>
      <c r="AZ63" s="253"/>
      <c r="BA63" s="253"/>
      <c r="BB63" s="254"/>
      <c r="BC63" s="207"/>
      <c r="BD63" s="208"/>
      <c r="BE63" s="208"/>
      <c r="BF63" s="208"/>
      <c r="BG63" s="208"/>
      <c r="BH63" s="208"/>
      <c r="BI63" s="208"/>
      <c r="BJ63" s="208"/>
      <c r="BK63" s="208"/>
      <c r="BL63" s="208"/>
      <c r="BM63" s="209"/>
      <c r="BN63" s="241">
        <v>40000</v>
      </c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4"/>
    </row>
    <row r="64" spans="1:80" x14ac:dyDescent="0.2">
      <c r="A64" s="312">
        <v>2</v>
      </c>
      <c r="B64" s="313"/>
      <c r="C64" s="313"/>
      <c r="D64" s="314"/>
      <c r="E64" s="255" t="s">
        <v>500</v>
      </c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7"/>
      <c r="AS64" s="252"/>
      <c r="AT64" s="253"/>
      <c r="AU64" s="253"/>
      <c r="AV64" s="253"/>
      <c r="AW64" s="253"/>
      <c r="AX64" s="253"/>
      <c r="AY64" s="253"/>
      <c r="AZ64" s="253"/>
      <c r="BA64" s="253"/>
      <c r="BB64" s="254"/>
      <c r="BC64" s="207"/>
      <c r="BD64" s="208"/>
      <c r="BE64" s="208"/>
      <c r="BF64" s="208"/>
      <c r="BG64" s="208"/>
      <c r="BH64" s="208"/>
      <c r="BI64" s="208"/>
      <c r="BJ64" s="208"/>
      <c r="BK64" s="208"/>
      <c r="BL64" s="208"/>
      <c r="BM64" s="209"/>
      <c r="BN64" s="241">
        <v>125000</v>
      </c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4"/>
    </row>
    <row r="65" spans="1:80" x14ac:dyDescent="0.2">
      <c r="A65" s="312">
        <v>3</v>
      </c>
      <c r="B65" s="313"/>
      <c r="C65" s="313"/>
      <c r="D65" s="314"/>
      <c r="E65" s="255" t="s">
        <v>488</v>
      </c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7"/>
      <c r="AS65" s="252"/>
      <c r="AT65" s="253"/>
      <c r="AU65" s="253"/>
      <c r="AV65" s="253"/>
      <c r="AW65" s="253"/>
      <c r="AX65" s="253"/>
      <c r="AY65" s="253"/>
      <c r="AZ65" s="253"/>
      <c r="BA65" s="253"/>
      <c r="BB65" s="254"/>
      <c r="BC65" s="207"/>
      <c r="BD65" s="208"/>
      <c r="BE65" s="208"/>
      <c r="BF65" s="208"/>
      <c r="BG65" s="208"/>
      <c r="BH65" s="208"/>
      <c r="BI65" s="208"/>
      <c r="BJ65" s="208"/>
      <c r="BK65" s="208"/>
      <c r="BL65" s="208"/>
      <c r="BM65" s="209"/>
      <c r="BN65" s="241">
        <f>25000-310</f>
        <v>24690</v>
      </c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4"/>
    </row>
    <row r="66" spans="1:80" x14ac:dyDescent="0.2">
      <c r="A66" s="255"/>
      <c r="B66" s="256"/>
      <c r="C66" s="256"/>
      <c r="D66" s="257"/>
      <c r="E66" s="207" t="s">
        <v>251</v>
      </c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9"/>
      <c r="AS66" s="261" t="s">
        <v>252</v>
      </c>
      <c r="AT66" s="262"/>
      <c r="AU66" s="262"/>
      <c r="AV66" s="262"/>
      <c r="AW66" s="262"/>
      <c r="AX66" s="262"/>
      <c r="AY66" s="262"/>
      <c r="AZ66" s="262"/>
      <c r="BA66" s="262"/>
      <c r="BB66" s="263"/>
      <c r="BC66" s="201" t="s">
        <v>252</v>
      </c>
      <c r="BD66" s="202"/>
      <c r="BE66" s="202"/>
      <c r="BF66" s="202"/>
      <c r="BG66" s="202"/>
      <c r="BH66" s="202"/>
      <c r="BI66" s="202"/>
      <c r="BJ66" s="202"/>
      <c r="BK66" s="202"/>
      <c r="BL66" s="202"/>
      <c r="BM66" s="203"/>
      <c r="BN66" s="241">
        <f>SUM(BN63:CB65)</f>
        <v>189690</v>
      </c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4"/>
    </row>
    <row r="71" spans="1:80" s="95" customFormat="1" ht="15.75" x14ac:dyDescent="0.25">
      <c r="A71" s="221" t="s">
        <v>490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</row>
    <row r="72" spans="1:80" s="95" customFormat="1" ht="15.75" x14ac:dyDescent="0.25">
      <c r="A72" s="221" t="s">
        <v>408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</row>
    <row r="73" spans="1:80" s="97" customFormat="1" ht="9.7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</row>
    <row r="74" spans="1:80" x14ac:dyDescent="0.2">
      <c r="A74" s="216" t="s">
        <v>221</v>
      </c>
      <c r="B74" s="217"/>
      <c r="C74" s="217"/>
      <c r="D74" s="218"/>
      <c r="E74" s="216" t="s">
        <v>267</v>
      </c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8"/>
      <c r="AS74" s="216" t="s">
        <v>269</v>
      </c>
      <c r="AT74" s="217"/>
      <c r="AU74" s="217"/>
      <c r="AV74" s="217"/>
      <c r="AW74" s="217"/>
      <c r="AX74" s="217"/>
      <c r="AY74" s="217"/>
      <c r="AZ74" s="217"/>
      <c r="BA74" s="217"/>
      <c r="BB74" s="218"/>
      <c r="BC74" s="216" t="s">
        <v>409</v>
      </c>
      <c r="BD74" s="217"/>
      <c r="BE74" s="217"/>
      <c r="BF74" s="217"/>
      <c r="BG74" s="217"/>
      <c r="BH74" s="217"/>
      <c r="BI74" s="217"/>
      <c r="BJ74" s="217"/>
      <c r="BK74" s="217"/>
      <c r="BL74" s="217"/>
      <c r="BM74" s="218"/>
      <c r="BN74" s="216" t="s">
        <v>270</v>
      </c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8"/>
    </row>
    <row r="75" spans="1:80" x14ac:dyDescent="0.2">
      <c r="A75" s="210" t="s">
        <v>228</v>
      </c>
      <c r="B75" s="211"/>
      <c r="C75" s="211"/>
      <c r="D75" s="212"/>
      <c r="E75" s="210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2"/>
      <c r="AS75" s="210"/>
      <c r="AT75" s="211"/>
      <c r="AU75" s="211"/>
      <c r="AV75" s="211"/>
      <c r="AW75" s="211"/>
      <c r="AX75" s="211"/>
      <c r="AY75" s="211"/>
      <c r="AZ75" s="211"/>
      <c r="BA75" s="211"/>
      <c r="BB75" s="212"/>
      <c r="BC75" s="210" t="s">
        <v>410</v>
      </c>
      <c r="BD75" s="211"/>
      <c r="BE75" s="211"/>
      <c r="BF75" s="211"/>
      <c r="BG75" s="211"/>
      <c r="BH75" s="211"/>
      <c r="BI75" s="211"/>
      <c r="BJ75" s="211"/>
      <c r="BK75" s="211"/>
      <c r="BL75" s="211"/>
      <c r="BM75" s="212"/>
      <c r="BN75" s="210" t="s">
        <v>411</v>
      </c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2"/>
    </row>
    <row r="76" spans="1:80" x14ac:dyDescent="0.2">
      <c r="A76" s="232"/>
      <c r="B76" s="233"/>
      <c r="C76" s="233"/>
      <c r="D76" s="234"/>
      <c r="E76" s="232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4"/>
      <c r="AS76" s="232"/>
      <c r="AT76" s="233"/>
      <c r="AU76" s="233"/>
      <c r="AV76" s="233"/>
      <c r="AW76" s="233"/>
      <c r="AX76" s="233"/>
      <c r="AY76" s="233"/>
      <c r="AZ76" s="233"/>
      <c r="BA76" s="233"/>
      <c r="BB76" s="234"/>
      <c r="BC76" s="232" t="s">
        <v>277</v>
      </c>
      <c r="BD76" s="233"/>
      <c r="BE76" s="233"/>
      <c r="BF76" s="233"/>
      <c r="BG76" s="233"/>
      <c r="BH76" s="233"/>
      <c r="BI76" s="233"/>
      <c r="BJ76" s="233"/>
      <c r="BK76" s="233"/>
      <c r="BL76" s="233"/>
      <c r="BM76" s="234"/>
      <c r="BN76" s="232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4"/>
    </row>
    <row r="77" spans="1:80" x14ac:dyDescent="0.2">
      <c r="A77" s="213"/>
      <c r="B77" s="214"/>
      <c r="C77" s="214"/>
      <c r="D77" s="215"/>
      <c r="E77" s="213">
        <v>1</v>
      </c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5"/>
      <c r="AS77" s="213">
        <v>2</v>
      </c>
      <c r="AT77" s="214"/>
      <c r="AU77" s="214"/>
      <c r="AV77" s="214"/>
      <c r="AW77" s="214"/>
      <c r="AX77" s="214"/>
      <c r="AY77" s="214"/>
      <c r="AZ77" s="214"/>
      <c r="BA77" s="214"/>
      <c r="BB77" s="215"/>
      <c r="BC77" s="213">
        <v>3</v>
      </c>
      <c r="BD77" s="214"/>
      <c r="BE77" s="214"/>
      <c r="BF77" s="214"/>
      <c r="BG77" s="214"/>
      <c r="BH77" s="214"/>
      <c r="BI77" s="214"/>
      <c r="BJ77" s="214"/>
      <c r="BK77" s="214"/>
      <c r="BL77" s="214"/>
      <c r="BM77" s="215"/>
      <c r="BN77" s="213">
        <v>4</v>
      </c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5"/>
    </row>
    <row r="78" spans="1:80" x14ac:dyDescent="0.2">
      <c r="A78" s="318">
        <v>1</v>
      </c>
      <c r="B78" s="319"/>
      <c r="C78" s="319"/>
      <c r="D78" s="320"/>
      <c r="E78" s="306" t="s">
        <v>414</v>
      </c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/>
      <c r="AM78" s="307"/>
      <c r="AN78" s="307"/>
      <c r="AO78" s="307"/>
      <c r="AP78" s="307"/>
      <c r="AQ78" s="307"/>
      <c r="AR78" s="308"/>
      <c r="AS78" s="207"/>
      <c r="AT78" s="208"/>
      <c r="AU78" s="208"/>
      <c r="AV78" s="208"/>
      <c r="AW78" s="208"/>
      <c r="AX78" s="208"/>
      <c r="AY78" s="208"/>
      <c r="AZ78" s="208"/>
      <c r="BA78" s="208"/>
      <c r="BB78" s="209"/>
      <c r="BC78" s="317"/>
      <c r="BD78" s="321"/>
      <c r="BE78" s="321"/>
      <c r="BF78" s="321"/>
      <c r="BG78" s="321"/>
      <c r="BH78" s="321"/>
      <c r="BI78" s="321"/>
      <c r="BJ78" s="321"/>
      <c r="BK78" s="321"/>
      <c r="BL78" s="321"/>
      <c r="BM78" s="322"/>
      <c r="BN78" s="198">
        <v>729534.21</v>
      </c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200"/>
    </row>
    <row r="79" spans="1:80" x14ac:dyDescent="0.2">
      <c r="A79" s="312">
        <v>2</v>
      </c>
      <c r="B79" s="313"/>
      <c r="C79" s="313"/>
      <c r="D79" s="314"/>
      <c r="E79" s="280" t="s">
        <v>415</v>
      </c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2"/>
      <c r="AS79" s="252"/>
      <c r="AT79" s="253"/>
      <c r="AU79" s="253"/>
      <c r="AV79" s="253"/>
      <c r="AW79" s="253"/>
      <c r="AX79" s="253"/>
      <c r="AY79" s="253"/>
      <c r="AZ79" s="253"/>
      <c r="BA79" s="253"/>
      <c r="BB79" s="254"/>
      <c r="BC79" s="207"/>
      <c r="BD79" s="208"/>
      <c r="BE79" s="208"/>
      <c r="BF79" s="208"/>
      <c r="BG79" s="208"/>
      <c r="BH79" s="208"/>
      <c r="BI79" s="208"/>
      <c r="BJ79" s="208"/>
      <c r="BK79" s="208"/>
      <c r="BL79" s="208"/>
      <c r="BM79" s="209"/>
      <c r="BN79" s="241">
        <v>50000</v>
      </c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3"/>
    </row>
    <row r="80" spans="1:80" x14ac:dyDescent="0.2">
      <c r="A80" s="312">
        <v>3</v>
      </c>
      <c r="B80" s="313"/>
      <c r="C80" s="313"/>
      <c r="D80" s="314"/>
      <c r="E80" s="280" t="s">
        <v>416</v>
      </c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2"/>
      <c r="AS80" s="252"/>
      <c r="AT80" s="253"/>
      <c r="AU80" s="253"/>
      <c r="AV80" s="253"/>
      <c r="AW80" s="253"/>
      <c r="AX80" s="253"/>
      <c r="AY80" s="253"/>
      <c r="AZ80" s="253"/>
      <c r="BA80" s="253"/>
      <c r="BB80" s="254"/>
      <c r="BC80" s="207"/>
      <c r="BD80" s="208"/>
      <c r="BE80" s="208"/>
      <c r="BF80" s="208"/>
      <c r="BG80" s="208"/>
      <c r="BH80" s="208"/>
      <c r="BI80" s="208"/>
      <c r="BJ80" s="208"/>
      <c r="BK80" s="208"/>
      <c r="BL80" s="208"/>
      <c r="BM80" s="209"/>
      <c r="BN80" s="241">
        <v>59968</v>
      </c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3"/>
    </row>
    <row r="81" spans="1:80" x14ac:dyDescent="0.2">
      <c r="A81" s="312">
        <v>4</v>
      </c>
      <c r="B81" s="313"/>
      <c r="C81" s="313"/>
      <c r="D81" s="314"/>
      <c r="E81" s="255" t="s">
        <v>488</v>
      </c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7"/>
      <c r="AS81" s="252"/>
      <c r="AT81" s="253"/>
      <c r="AU81" s="253"/>
      <c r="AV81" s="253"/>
      <c r="AW81" s="253"/>
      <c r="AX81" s="253"/>
      <c r="AY81" s="253"/>
      <c r="AZ81" s="253"/>
      <c r="BA81" s="253"/>
      <c r="BB81" s="254"/>
      <c r="BC81" s="207"/>
      <c r="BD81" s="208"/>
      <c r="BE81" s="208"/>
      <c r="BF81" s="208"/>
      <c r="BG81" s="208"/>
      <c r="BH81" s="208"/>
      <c r="BI81" s="208"/>
      <c r="BJ81" s="208"/>
      <c r="BK81" s="208"/>
      <c r="BL81" s="208"/>
      <c r="BM81" s="209"/>
      <c r="BN81" s="241">
        <v>310</v>
      </c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4"/>
    </row>
    <row r="82" spans="1:80" x14ac:dyDescent="0.2">
      <c r="A82" s="255"/>
      <c r="B82" s="256"/>
      <c r="C82" s="256"/>
      <c r="D82" s="257"/>
      <c r="E82" s="207" t="s">
        <v>251</v>
      </c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9"/>
      <c r="AS82" s="261" t="s">
        <v>252</v>
      </c>
      <c r="AT82" s="262"/>
      <c r="AU82" s="262"/>
      <c r="AV82" s="262"/>
      <c r="AW82" s="262"/>
      <c r="AX82" s="262"/>
      <c r="AY82" s="262"/>
      <c r="AZ82" s="262"/>
      <c r="BA82" s="262"/>
      <c r="BB82" s="263"/>
      <c r="BC82" s="201" t="s">
        <v>252</v>
      </c>
      <c r="BD82" s="202"/>
      <c r="BE82" s="202"/>
      <c r="BF82" s="202"/>
      <c r="BG82" s="202"/>
      <c r="BH82" s="202"/>
      <c r="BI82" s="202"/>
      <c r="BJ82" s="202"/>
      <c r="BK82" s="202"/>
      <c r="BL82" s="202"/>
      <c r="BM82" s="203"/>
      <c r="BN82" s="241">
        <f>SUM(BN78:CB81)</f>
        <v>839812.21</v>
      </c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3"/>
    </row>
    <row r="87" spans="1:80" s="95" customFormat="1" ht="15.75" x14ac:dyDescent="0.25">
      <c r="A87" s="221" t="s">
        <v>491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</row>
    <row r="88" spans="1:80" s="95" customFormat="1" ht="15.75" x14ac:dyDescent="0.25">
      <c r="A88" s="221" t="s">
        <v>408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</row>
    <row r="89" spans="1:80" s="97" customFormat="1" ht="9.7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</row>
    <row r="90" spans="1:80" x14ac:dyDescent="0.2">
      <c r="A90" s="216" t="s">
        <v>221</v>
      </c>
      <c r="B90" s="217"/>
      <c r="C90" s="217"/>
      <c r="D90" s="218"/>
      <c r="E90" s="216" t="s">
        <v>267</v>
      </c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8"/>
      <c r="AS90" s="216" t="s">
        <v>269</v>
      </c>
      <c r="AT90" s="217"/>
      <c r="AU90" s="217"/>
      <c r="AV90" s="217"/>
      <c r="AW90" s="217"/>
      <c r="AX90" s="217"/>
      <c r="AY90" s="217"/>
      <c r="AZ90" s="217"/>
      <c r="BA90" s="217"/>
      <c r="BB90" s="218"/>
      <c r="BC90" s="216" t="s">
        <v>409</v>
      </c>
      <c r="BD90" s="217"/>
      <c r="BE90" s="217"/>
      <c r="BF90" s="217"/>
      <c r="BG90" s="217"/>
      <c r="BH90" s="217"/>
      <c r="BI90" s="217"/>
      <c r="BJ90" s="217"/>
      <c r="BK90" s="217"/>
      <c r="BL90" s="217"/>
      <c r="BM90" s="218"/>
      <c r="BN90" s="216" t="s">
        <v>270</v>
      </c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8"/>
    </row>
    <row r="91" spans="1:80" x14ac:dyDescent="0.2">
      <c r="A91" s="210" t="s">
        <v>228</v>
      </c>
      <c r="B91" s="211"/>
      <c r="C91" s="211"/>
      <c r="D91" s="212"/>
      <c r="E91" s="210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2"/>
      <c r="AS91" s="210"/>
      <c r="AT91" s="211"/>
      <c r="AU91" s="211"/>
      <c r="AV91" s="211"/>
      <c r="AW91" s="211"/>
      <c r="AX91" s="211"/>
      <c r="AY91" s="211"/>
      <c r="AZ91" s="211"/>
      <c r="BA91" s="211"/>
      <c r="BB91" s="212"/>
      <c r="BC91" s="210" t="s">
        <v>410</v>
      </c>
      <c r="BD91" s="211"/>
      <c r="BE91" s="211"/>
      <c r="BF91" s="211"/>
      <c r="BG91" s="211"/>
      <c r="BH91" s="211"/>
      <c r="BI91" s="211"/>
      <c r="BJ91" s="211"/>
      <c r="BK91" s="211"/>
      <c r="BL91" s="211"/>
      <c r="BM91" s="212"/>
      <c r="BN91" s="210" t="s">
        <v>411</v>
      </c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2"/>
    </row>
    <row r="92" spans="1:80" x14ac:dyDescent="0.2">
      <c r="A92" s="210"/>
      <c r="B92" s="211"/>
      <c r="C92" s="211"/>
      <c r="D92" s="212"/>
      <c r="E92" s="210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2"/>
      <c r="AS92" s="210"/>
      <c r="AT92" s="211"/>
      <c r="AU92" s="211"/>
      <c r="AV92" s="211"/>
      <c r="AW92" s="211"/>
      <c r="AX92" s="211"/>
      <c r="AY92" s="211"/>
      <c r="AZ92" s="211"/>
      <c r="BA92" s="211"/>
      <c r="BB92" s="212"/>
      <c r="BC92" s="210" t="s">
        <v>277</v>
      </c>
      <c r="BD92" s="211"/>
      <c r="BE92" s="211"/>
      <c r="BF92" s="211"/>
      <c r="BG92" s="211"/>
      <c r="BH92" s="211"/>
      <c r="BI92" s="211"/>
      <c r="BJ92" s="211"/>
      <c r="BK92" s="211"/>
      <c r="BL92" s="211"/>
      <c r="BM92" s="212"/>
      <c r="BN92" s="210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2"/>
    </row>
    <row r="93" spans="1:80" x14ac:dyDescent="0.2">
      <c r="A93" s="213"/>
      <c r="B93" s="214"/>
      <c r="C93" s="214"/>
      <c r="D93" s="215"/>
      <c r="E93" s="213">
        <v>1</v>
      </c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5"/>
      <c r="AS93" s="213">
        <v>2</v>
      </c>
      <c r="AT93" s="214"/>
      <c r="AU93" s="214"/>
      <c r="AV93" s="214"/>
      <c r="AW93" s="214"/>
      <c r="AX93" s="214"/>
      <c r="AY93" s="214"/>
      <c r="AZ93" s="214"/>
      <c r="BA93" s="214"/>
      <c r="BB93" s="215"/>
      <c r="BC93" s="213">
        <v>3</v>
      </c>
      <c r="BD93" s="214"/>
      <c r="BE93" s="214"/>
      <c r="BF93" s="214"/>
      <c r="BG93" s="214"/>
      <c r="BH93" s="214"/>
      <c r="BI93" s="214"/>
      <c r="BJ93" s="214"/>
      <c r="BK93" s="214"/>
      <c r="BL93" s="214"/>
      <c r="BM93" s="215"/>
      <c r="BN93" s="213">
        <v>4</v>
      </c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5"/>
    </row>
    <row r="94" spans="1:80" x14ac:dyDescent="0.2">
      <c r="A94" s="312">
        <v>1</v>
      </c>
      <c r="B94" s="313"/>
      <c r="C94" s="313"/>
      <c r="D94" s="314"/>
      <c r="E94" s="255" t="s">
        <v>414</v>
      </c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7"/>
      <c r="AS94" s="252"/>
      <c r="AT94" s="253"/>
      <c r="AU94" s="253"/>
      <c r="AV94" s="253"/>
      <c r="AW94" s="253"/>
      <c r="AX94" s="253"/>
      <c r="AY94" s="253"/>
      <c r="AZ94" s="253"/>
      <c r="BA94" s="253"/>
      <c r="BB94" s="254"/>
      <c r="BC94" s="317"/>
      <c r="BD94" s="208"/>
      <c r="BE94" s="208"/>
      <c r="BF94" s="208"/>
      <c r="BG94" s="208"/>
      <c r="BH94" s="208"/>
      <c r="BI94" s="208"/>
      <c r="BJ94" s="208"/>
      <c r="BK94" s="208"/>
      <c r="BL94" s="208"/>
      <c r="BM94" s="209"/>
      <c r="BN94" s="241">
        <v>804450</v>
      </c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4"/>
    </row>
    <row r="95" spans="1:80" x14ac:dyDescent="0.2">
      <c r="A95" s="312">
        <v>2</v>
      </c>
      <c r="B95" s="313"/>
      <c r="C95" s="313"/>
      <c r="D95" s="314"/>
      <c r="E95" s="255" t="s">
        <v>417</v>
      </c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7"/>
      <c r="AS95" s="252"/>
      <c r="AT95" s="253"/>
      <c r="AU95" s="253"/>
      <c r="AV95" s="253"/>
      <c r="AW95" s="253"/>
      <c r="AX95" s="253"/>
      <c r="AY95" s="253"/>
      <c r="AZ95" s="253"/>
      <c r="BA95" s="253"/>
      <c r="BB95" s="254"/>
      <c r="BC95" s="317"/>
      <c r="BD95" s="208"/>
      <c r="BE95" s="208"/>
      <c r="BF95" s="208"/>
      <c r="BG95" s="208"/>
      <c r="BH95" s="208"/>
      <c r="BI95" s="208"/>
      <c r="BJ95" s="208"/>
      <c r="BK95" s="208"/>
      <c r="BL95" s="208"/>
      <c r="BM95" s="209"/>
      <c r="BN95" s="241">
        <v>40000</v>
      </c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4"/>
    </row>
    <row r="96" spans="1:80" x14ac:dyDescent="0.2">
      <c r="A96" s="312">
        <v>3</v>
      </c>
      <c r="B96" s="313"/>
      <c r="C96" s="313"/>
      <c r="D96" s="314"/>
      <c r="E96" s="255" t="s">
        <v>418</v>
      </c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7"/>
      <c r="AS96" s="252"/>
      <c r="AT96" s="253"/>
      <c r="AU96" s="253"/>
      <c r="AV96" s="253"/>
      <c r="AW96" s="253"/>
      <c r="AX96" s="253"/>
      <c r="AY96" s="253"/>
      <c r="AZ96" s="253"/>
      <c r="BA96" s="253"/>
      <c r="BB96" s="254"/>
      <c r="BC96" s="317"/>
      <c r="BD96" s="208"/>
      <c r="BE96" s="208"/>
      <c r="BF96" s="208"/>
      <c r="BG96" s="208"/>
      <c r="BH96" s="208"/>
      <c r="BI96" s="208"/>
      <c r="BJ96" s="208"/>
      <c r="BK96" s="208"/>
      <c r="BL96" s="208"/>
      <c r="BM96" s="209"/>
      <c r="BN96" s="241">
        <v>10000</v>
      </c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4"/>
    </row>
    <row r="97" spans="1:80" x14ac:dyDescent="0.2">
      <c r="A97" s="312">
        <v>4</v>
      </c>
      <c r="B97" s="313"/>
      <c r="C97" s="313"/>
      <c r="D97" s="314"/>
      <c r="E97" s="255" t="s">
        <v>419</v>
      </c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7"/>
      <c r="AS97" s="252"/>
      <c r="AT97" s="253"/>
      <c r="AU97" s="253"/>
      <c r="AV97" s="253"/>
      <c r="AW97" s="253"/>
      <c r="AX97" s="253"/>
      <c r="AY97" s="253"/>
      <c r="AZ97" s="253"/>
      <c r="BA97" s="253"/>
      <c r="BB97" s="254"/>
      <c r="BC97" s="317"/>
      <c r="BD97" s="208"/>
      <c r="BE97" s="208"/>
      <c r="BF97" s="208"/>
      <c r="BG97" s="208"/>
      <c r="BH97" s="208"/>
      <c r="BI97" s="208"/>
      <c r="BJ97" s="208"/>
      <c r="BK97" s="208"/>
      <c r="BL97" s="208"/>
      <c r="BM97" s="209"/>
      <c r="BN97" s="241">
        <v>90000</v>
      </c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253"/>
      <c r="CA97" s="253"/>
      <c r="CB97" s="254"/>
    </row>
    <row r="98" spans="1:80" x14ac:dyDescent="0.2">
      <c r="A98" s="201"/>
      <c r="B98" s="202"/>
      <c r="C98" s="202"/>
      <c r="D98" s="203"/>
      <c r="E98" s="255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7"/>
      <c r="AS98" s="252"/>
      <c r="AT98" s="253"/>
      <c r="AU98" s="253"/>
      <c r="AV98" s="253"/>
      <c r="AW98" s="253"/>
      <c r="AX98" s="253"/>
      <c r="AY98" s="253"/>
      <c r="AZ98" s="253"/>
      <c r="BA98" s="253"/>
      <c r="BB98" s="254"/>
      <c r="BC98" s="207"/>
      <c r="BD98" s="208"/>
      <c r="BE98" s="208"/>
      <c r="BF98" s="208"/>
      <c r="BG98" s="208"/>
      <c r="BH98" s="208"/>
      <c r="BI98" s="208"/>
      <c r="BJ98" s="208"/>
      <c r="BK98" s="208"/>
      <c r="BL98" s="208"/>
      <c r="BM98" s="209"/>
      <c r="BN98" s="241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4"/>
    </row>
    <row r="99" spans="1:80" x14ac:dyDescent="0.2">
      <c r="A99" s="255"/>
      <c r="B99" s="256"/>
      <c r="C99" s="256"/>
      <c r="D99" s="257"/>
      <c r="E99" s="207" t="s">
        <v>251</v>
      </c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9"/>
      <c r="AS99" s="261" t="s">
        <v>252</v>
      </c>
      <c r="AT99" s="262"/>
      <c r="AU99" s="262"/>
      <c r="AV99" s="262"/>
      <c r="AW99" s="262"/>
      <c r="AX99" s="262"/>
      <c r="AY99" s="262"/>
      <c r="AZ99" s="262"/>
      <c r="BA99" s="262"/>
      <c r="BB99" s="263"/>
      <c r="BC99" s="201" t="s">
        <v>252</v>
      </c>
      <c r="BD99" s="202"/>
      <c r="BE99" s="202"/>
      <c r="BF99" s="202"/>
      <c r="BG99" s="202"/>
      <c r="BH99" s="202"/>
      <c r="BI99" s="202"/>
      <c r="BJ99" s="202"/>
      <c r="BK99" s="202"/>
      <c r="BL99" s="202"/>
      <c r="BM99" s="203"/>
      <c r="BN99" s="241">
        <f>SUM(BN94:CB98)</f>
        <v>944450</v>
      </c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253"/>
      <c r="CA99" s="253"/>
      <c r="CB99" s="254"/>
    </row>
    <row r="104" spans="1:80" x14ac:dyDescent="0.2">
      <c r="A104" s="316" t="s">
        <v>521</v>
      </c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  <c r="AU104" s="316"/>
      <c r="AV104" s="316"/>
      <c r="AW104" s="316"/>
      <c r="AX104" s="316"/>
      <c r="AY104" s="316"/>
      <c r="AZ104" s="316"/>
      <c r="BA104" s="316"/>
      <c r="BB104" s="316"/>
      <c r="BC104" s="316"/>
      <c r="BD104" s="316"/>
      <c r="BE104" s="316"/>
      <c r="BF104" s="316"/>
      <c r="BG104" s="316"/>
      <c r="BH104" s="316"/>
      <c r="BI104" s="316"/>
      <c r="BJ104" s="316"/>
      <c r="BK104" s="316"/>
      <c r="BL104" s="316"/>
      <c r="BM104" s="316"/>
      <c r="BN104" s="316"/>
    </row>
    <row r="105" spans="1:80" x14ac:dyDescent="0.2">
      <c r="A105" s="316" t="s">
        <v>522</v>
      </c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  <c r="AU105" s="316"/>
      <c r="AV105" s="316"/>
      <c r="AW105" s="316"/>
      <c r="AX105" s="316"/>
      <c r="AY105" s="316"/>
      <c r="AZ105" s="316"/>
      <c r="BA105" s="316"/>
      <c r="BB105" s="316"/>
      <c r="BC105" s="316"/>
      <c r="BD105" s="316"/>
      <c r="BE105" s="316"/>
      <c r="BF105" s="316"/>
      <c r="BG105" s="316"/>
      <c r="BH105" s="316"/>
      <c r="BI105" s="316"/>
      <c r="BJ105" s="316"/>
      <c r="BK105" s="316"/>
      <c r="BL105" s="316"/>
      <c r="BM105" s="316"/>
      <c r="BN105" s="316"/>
    </row>
    <row r="106" spans="1:80" ht="15.75" customHeight="1" x14ac:dyDescent="0.2">
      <c r="A106" s="316" t="s">
        <v>420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316"/>
      <c r="BD106" s="316"/>
      <c r="BE106" s="316"/>
      <c r="BF106" s="316"/>
      <c r="BG106" s="316"/>
      <c r="BH106" s="316"/>
      <c r="BI106" s="316"/>
      <c r="BJ106" s="316"/>
      <c r="BK106" s="316"/>
      <c r="BL106" s="316"/>
      <c r="BM106" s="316"/>
      <c r="BN106" s="316"/>
    </row>
    <row r="107" spans="1:80" x14ac:dyDescent="0.2">
      <c r="A107" s="316" t="s">
        <v>520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16"/>
      <c r="BC107" s="316"/>
      <c r="BD107" s="316"/>
      <c r="BE107" s="316"/>
      <c r="BF107" s="316"/>
      <c r="BG107" s="316"/>
      <c r="BH107" s="316"/>
      <c r="BI107" s="316"/>
      <c r="BJ107" s="316"/>
      <c r="BK107" s="316"/>
      <c r="BL107" s="316"/>
      <c r="BM107" s="316"/>
      <c r="BN107" s="316"/>
    </row>
    <row r="108" spans="1:80" ht="15.75" customHeight="1" x14ac:dyDescent="0.2">
      <c r="A108" s="316" t="s">
        <v>421</v>
      </c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6"/>
      <c r="AM108" s="316"/>
      <c r="AN108" s="316"/>
      <c r="AO108" s="316"/>
      <c r="AP108" s="316"/>
      <c r="AQ108" s="316"/>
      <c r="AR108" s="316"/>
      <c r="AS108" s="316"/>
      <c r="AT108" s="316"/>
      <c r="AU108" s="316"/>
      <c r="AV108" s="316"/>
      <c r="AW108" s="316"/>
      <c r="AX108" s="316"/>
      <c r="AY108" s="316"/>
      <c r="AZ108" s="316"/>
      <c r="BA108" s="316"/>
      <c r="BB108" s="316"/>
      <c r="BC108" s="316"/>
      <c r="BD108" s="316"/>
      <c r="BE108" s="316"/>
      <c r="BF108" s="316"/>
      <c r="BG108" s="316"/>
      <c r="BH108" s="316"/>
      <c r="BI108" s="316"/>
      <c r="BJ108" s="316"/>
      <c r="BK108" s="316"/>
      <c r="BL108" s="316"/>
      <c r="BM108" s="316"/>
      <c r="BN108" s="316"/>
    </row>
    <row r="109" spans="1:80" ht="15.75" customHeight="1" x14ac:dyDescent="0.2">
      <c r="A109" s="316" t="s">
        <v>422</v>
      </c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16"/>
      <c r="BC109" s="316"/>
      <c r="BD109" s="316"/>
      <c r="BE109" s="316"/>
      <c r="BF109" s="316"/>
      <c r="BG109" s="316"/>
      <c r="BH109" s="316"/>
      <c r="BI109" s="316"/>
      <c r="BJ109" s="316"/>
      <c r="BK109" s="316"/>
      <c r="BL109" s="316"/>
      <c r="BM109" s="316"/>
      <c r="BN109" s="316"/>
    </row>
    <row r="110" spans="1:80" x14ac:dyDescent="0.2">
      <c r="A110" s="316" t="s">
        <v>519</v>
      </c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6"/>
      <c r="AY110" s="316"/>
      <c r="AZ110" s="316"/>
      <c r="BA110" s="316"/>
      <c r="BB110" s="316"/>
      <c r="BC110" s="316"/>
      <c r="BD110" s="316"/>
      <c r="BE110" s="316"/>
      <c r="BF110" s="316"/>
      <c r="BG110" s="316"/>
      <c r="BH110" s="316"/>
      <c r="BI110" s="316"/>
      <c r="BJ110" s="316"/>
      <c r="BK110" s="316"/>
      <c r="BL110" s="316"/>
      <c r="BM110" s="316"/>
      <c r="BN110" s="316"/>
    </row>
    <row r="111" spans="1:80" x14ac:dyDescent="0.2">
      <c r="A111" s="315" t="s">
        <v>518</v>
      </c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315"/>
      <c r="AH111" s="315"/>
      <c r="AI111" s="315"/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/>
      <c r="BM111" s="315"/>
      <c r="BN111" s="315"/>
    </row>
    <row r="112" spans="1:80" ht="15.75" x14ac:dyDescent="0.25">
      <c r="A112" s="106"/>
      <c r="B112" s="107"/>
      <c r="C112" s="107"/>
      <c r="D112" s="107"/>
    </row>
    <row r="113" spans="1:66" ht="15.75" customHeight="1" x14ac:dyDescent="0.2">
      <c r="A113" s="316" t="s">
        <v>525</v>
      </c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316"/>
      <c r="AV113" s="316"/>
      <c r="AW113" s="316"/>
      <c r="AX113" s="316"/>
      <c r="AY113" s="316"/>
      <c r="AZ113" s="316"/>
      <c r="BA113" s="316"/>
      <c r="BB113" s="316"/>
      <c r="BC113" s="316"/>
      <c r="BD113" s="316"/>
      <c r="BE113" s="316"/>
      <c r="BF113" s="316"/>
      <c r="BG113" s="316"/>
      <c r="BH113" s="316"/>
      <c r="BI113" s="316"/>
      <c r="BJ113" s="316"/>
      <c r="BK113" s="316"/>
      <c r="BL113" s="316"/>
      <c r="BM113" s="316"/>
      <c r="BN113" s="316"/>
    </row>
  </sheetData>
  <mergeCells count="365"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BN10:CB10"/>
    <mergeCell ref="A11:D11"/>
    <mergeCell ref="E11:AM11"/>
    <mergeCell ref="AN11:BC11"/>
    <mergeCell ref="BD11:BM11"/>
    <mergeCell ref="BN11:CB11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A16:D16"/>
    <mergeCell ref="E16:AM16"/>
    <mergeCell ref="AN16:BC16"/>
    <mergeCell ref="BD16:BM16"/>
    <mergeCell ref="BN16:CB1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E19:AM19"/>
    <mergeCell ref="AN19:BC19"/>
    <mergeCell ref="BD19:BM19"/>
    <mergeCell ref="BN19:CB19"/>
    <mergeCell ref="A23:D23"/>
    <mergeCell ref="E23:AM23"/>
    <mergeCell ref="AN23:BC23"/>
    <mergeCell ref="BD23:BM23"/>
    <mergeCell ref="BN23:CB23"/>
    <mergeCell ref="A20:D20"/>
    <mergeCell ref="E20:AM20"/>
    <mergeCell ref="AN20:BC20"/>
    <mergeCell ref="BD20:BM20"/>
    <mergeCell ref="BN20:CB20"/>
    <mergeCell ref="A21:D21"/>
    <mergeCell ref="E21:AM21"/>
    <mergeCell ref="AN21:BC21"/>
    <mergeCell ref="BD21:BM21"/>
    <mergeCell ref="BN21:CB21"/>
    <mergeCell ref="A22:D22"/>
    <mergeCell ref="E22:AM22"/>
    <mergeCell ref="AN22:BC22"/>
    <mergeCell ref="BD22:BM22"/>
    <mergeCell ref="A24:D24"/>
    <mergeCell ref="E24:AM24"/>
    <mergeCell ref="AN24:BC24"/>
    <mergeCell ref="BD24:BM24"/>
    <mergeCell ref="BN24:CB24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6:CB26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34:D34"/>
    <mergeCell ref="E34:BC34"/>
    <mergeCell ref="BD34:BM34"/>
    <mergeCell ref="BN34:CB34"/>
    <mergeCell ref="A35:D35"/>
    <mergeCell ref="E35:BC35"/>
    <mergeCell ref="BD35:BM35"/>
    <mergeCell ref="BN35:CB35"/>
    <mergeCell ref="A32:D32"/>
    <mergeCell ref="E32:BC32"/>
    <mergeCell ref="BD32:BM32"/>
    <mergeCell ref="BN32:CB32"/>
    <mergeCell ref="A33:D33"/>
    <mergeCell ref="E33:BC33"/>
    <mergeCell ref="BD33:BM33"/>
    <mergeCell ref="BN33:CB33"/>
    <mergeCell ref="A38:D38"/>
    <mergeCell ref="E38:BC38"/>
    <mergeCell ref="BD38:BM38"/>
    <mergeCell ref="BN38:CB38"/>
    <mergeCell ref="A39:D39"/>
    <mergeCell ref="E39:BC39"/>
    <mergeCell ref="BD39:BM39"/>
    <mergeCell ref="BN39:CB39"/>
    <mergeCell ref="A36:D36"/>
    <mergeCell ref="E36:BC36"/>
    <mergeCell ref="BD36:BM36"/>
    <mergeCell ref="BN36:CB36"/>
    <mergeCell ref="A37:D37"/>
    <mergeCell ref="E37:BC37"/>
    <mergeCell ref="BD37:BM37"/>
    <mergeCell ref="BN37:CB37"/>
    <mergeCell ref="A43:CB43"/>
    <mergeCell ref="A44:CB44"/>
    <mergeCell ref="A46:D46"/>
    <mergeCell ref="E46:AR46"/>
    <mergeCell ref="AS46:BB46"/>
    <mergeCell ref="BC46:BM46"/>
    <mergeCell ref="BN46:CB46"/>
    <mergeCell ref="A40:D40"/>
    <mergeCell ref="E40:BC40"/>
    <mergeCell ref="BD40:BM40"/>
    <mergeCell ref="BN40:CB40"/>
    <mergeCell ref="A41:D41"/>
    <mergeCell ref="E41:BC41"/>
    <mergeCell ref="BD41:BM41"/>
    <mergeCell ref="BN41:CB41"/>
    <mergeCell ref="A47:D47"/>
    <mergeCell ref="E47:AR47"/>
    <mergeCell ref="AS47:BB47"/>
    <mergeCell ref="BC47:BM47"/>
    <mergeCell ref="BN47:CB47"/>
    <mergeCell ref="A48:D48"/>
    <mergeCell ref="E48:AR48"/>
    <mergeCell ref="AS48:BB48"/>
    <mergeCell ref="BC48:BM48"/>
    <mergeCell ref="BN48:CB48"/>
    <mergeCell ref="A49:D49"/>
    <mergeCell ref="E49:AR49"/>
    <mergeCell ref="AS49:BB49"/>
    <mergeCell ref="BC49:BM49"/>
    <mergeCell ref="BN49:CB49"/>
    <mergeCell ref="A50:D50"/>
    <mergeCell ref="E50:AR50"/>
    <mergeCell ref="AS50:BB50"/>
    <mergeCell ref="BC50:BM50"/>
    <mergeCell ref="BN50:CB50"/>
    <mergeCell ref="A53:D53"/>
    <mergeCell ref="E53:AR53"/>
    <mergeCell ref="AS53:BB53"/>
    <mergeCell ref="BC53:BM53"/>
    <mergeCell ref="BN53:CB53"/>
    <mergeCell ref="A51:D51"/>
    <mergeCell ref="E51:AR51"/>
    <mergeCell ref="AS51:BB51"/>
    <mergeCell ref="BC51:BM51"/>
    <mergeCell ref="BN51:CB51"/>
    <mergeCell ref="A52:D52"/>
    <mergeCell ref="E52:AR52"/>
    <mergeCell ref="AS52:BB52"/>
    <mergeCell ref="BC52:BM52"/>
    <mergeCell ref="BN52:CB52"/>
    <mergeCell ref="A72:CB72"/>
    <mergeCell ref="A74:D74"/>
    <mergeCell ref="E74:AR74"/>
    <mergeCell ref="AS74:BB74"/>
    <mergeCell ref="BC74:BM74"/>
    <mergeCell ref="BN74:CB74"/>
    <mergeCell ref="A54:D54"/>
    <mergeCell ref="E54:AR54"/>
    <mergeCell ref="AS54:BB54"/>
    <mergeCell ref="BC54:BM54"/>
    <mergeCell ref="BN54:CB54"/>
    <mergeCell ref="A71:CB71"/>
    <mergeCell ref="A56:CB56"/>
    <mergeCell ref="A57:CB57"/>
    <mergeCell ref="A59:D59"/>
    <mergeCell ref="E59:AR59"/>
    <mergeCell ref="AS59:BB59"/>
    <mergeCell ref="BC59:BM59"/>
    <mergeCell ref="BN59:CB59"/>
    <mergeCell ref="A60:D60"/>
    <mergeCell ref="E60:AR60"/>
    <mergeCell ref="AS60:BB60"/>
    <mergeCell ref="BC60:BM60"/>
    <mergeCell ref="BN60:CB60"/>
    <mergeCell ref="A75:D75"/>
    <mergeCell ref="E75:AR75"/>
    <mergeCell ref="AS75:BB75"/>
    <mergeCell ref="BC75:BM75"/>
    <mergeCell ref="BN75:CB75"/>
    <mergeCell ref="A76:D76"/>
    <mergeCell ref="E76:AR76"/>
    <mergeCell ref="AS76:BB76"/>
    <mergeCell ref="BC76:BM76"/>
    <mergeCell ref="BN76:CB76"/>
    <mergeCell ref="A77:D77"/>
    <mergeCell ref="E77:AR77"/>
    <mergeCell ref="AS77:BB77"/>
    <mergeCell ref="BC77:BM77"/>
    <mergeCell ref="BN77:CB77"/>
    <mergeCell ref="A78:D78"/>
    <mergeCell ref="E78:AR78"/>
    <mergeCell ref="AS78:BB78"/>
    <mergeCell ref="BC78:BM78"/>
    <mergeCell ref="BN78:CB78"/>
    <mergeCell ref="A79:D79"/>
    <mergeCell ref="E79:AR79"/>
    <mergeCell ref="AS79:BB79"/>
    <mergeCell ref="BC79:BM79"/>
    <mergeCell ref="BN79:CB79"/>
    <mergeCell ref="A81:D81"/>
    <mergeCell ref="E81:AR81"/>
    <mergeCell ref="AS81:BB81"/>
    <mergeCell ref="BC81:BM81"/>
    <mergeCell ref="BN81:CB81"/>
    <mergeCell ref="A80:D80"/>
    <mergeCell ref="E80:AR80"/>
    <mergeCell ref="AS80:BB80"/>
    <mergeCell ref="BC80:BM80"/>
    <mergeCell ref="BN80:CB80"/>
    <mergeCell ref="A88:CB88"/>
    <mergeCell ref="A90:D90"/>
    <mergeCell ref="E90:AR90"/>
    <mergeCell ref="AS90:BB90"/>
    <mergeCell ref="BC90:BM90"/>
    <mergeCell ref="BN90:CB90"/>
    <mergeCell ref="A82:D82"/>
    <mergeCell ref="E82:AR82"/>
    <mergeCell ref="AS82:BB82"/>
    <mergeCell ref="BC82:BM82"/>
    <mergeCell ref="BN82:CB82"/>
    <mergeCell ref="A87:CB87"/>
    <mergeCell ref="A91:D91"/>
    <mergeCell ref="E91:AR91"/>
    <mergeCell ref="AS91:BB91"/>
    <mergeCell ref="BC91:BM91"/>
    <mergeCell ref="BN91:CB91"/>
    <mergeCell ref="A92:D92"/>
    <mergeCell ref="E92:AR92"/>
    <mergeCell ref="AS92:BB92"/>
    <mergeCell ref="BC92:BM92"/>
    <mergeCell ref="BN92:CB92"/>
    <mergeCell ref="A93:D93"/>
    <mergeCell ref="E93:AR93"/>
    <mergeCell ref="AS93:BB93"/>
    <mergeCell ref="BC93:BM93"/>
    <mergeCell ref="BN93:CB93"/>
    <mergeCell ref="A94:D94"/>
    <mergeCell ref="E94:AR94"/>
    <mergeCell ref="AS94:BB94"/>
    <mergeCell ref="BC94:BM94"/>
    <mergeCell ref="BN94:CB94"/>
    <mergeCell ref="BC97:BM97"/>
    <mergeCell ref="BN97:CB97"/>
    <mergeCell ref="A98:D98"/>
    <mergeCell ref="E98:AR98"/>
    <mergeCell ref="AS98:BB98"/>
    <mergeCell ref="BC98:BM98"/>
    <mergeCell ref="BN98:CB98"/>
    <mergeCell ref="A95:D95"/>
    <mergeCell ref="E95:AR95"/>
    <mergeCell ref="AS95:BB95"/>
    <mergeCell ref="BC95:BM95"/>
    <mergeCell ref="BN95:CB95"/>
    <mergeCell ref="A96:D96"/>
    <mergeCell ref="E96:AR96"/>
    <mergeCell ref="AS96:BB96"/>
    <mergeCell ref="BC96:BM96"/>
    <mergeCell ref="BN96:CB96"/>
    <mergeCell ref="BC61:BM61"/>
    <mergeCell ref="BN61:CB61"/>
    <mergeCell ref="A62:D62"/>
    <mergeCell ref="E62:AR62"/>
    <mergeCell ref="AS62:BB62"/>
    <mergeCell ref="BC62:BM62"/>
    <mergeCell ref="BN62:CB62"/>
    <mergeCell ref="A111:BN111"/>
    <mergeCell ref="A113:BN113"/>
    <mergeCell ref="A105:BN105"/>
    <mergeCell ref="A106:BN106"/>
    <mergeCell ref="A107:BN107"/>
    <mergeCell ref="A108:BN108"/>
    <mergeCell ref="A109:BN109"/>
    <mergeCell ref="A110:BN110"/>
    <mergeCell ref="A99:D99"/>
    <mergeCell ref="E99:AR99"/>
    <mergeCell ref="AS99:BB99"/>
    <mergeCell ref="BC99:BM99"/>
    <mergeCell ref="BN99:CB99"/>
    <mergeCell ref="A104:BN104"/>
    <mergeCell ref="A97:D97"/>
    <mergeCell ref="E97:AR97"/>
    <mergeCell ref="AS97:BB97"/>
    <mergeCell ref="BN22:CB22"/>
    <mergeCell ref="A66:D66"/>
    <mergeCell ref="E66:AR66"/>
    <mergeCell ref="AS66:BB66"/>
    <mergeCell ref="BC66:BM66"/>
    <mergeCell ref="BN66:CB66"/>
    <mergeCell ref="A65:D65"/>
    <mergeCell ref="E65:AR65"/>
    <mergeCell ref="AS65:BB65"/>
    <mergeCell ref="BC65:BM65"/>
    <mergeCell ref="BN65:CB65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1:D61"/>
    <mergeCell ref="E61:AR61"/>
    <mergeCell ref="AS61:BB61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31" zoomScaleNormal="100" workbookViewId="0">
      <selection activeCell="A64" sqref="A64"/>
    </sheetView>
  </sheetViews>
  <sheetFormatPr defaultRowHeight="15.75" x14ac:dyDescent="0.25"/>
  <cols>
    <col min="1" max="1" width="55" style="107" customWidth="1"/>
    <col min="2" max="2" width="9.140625" style="107"/>
    <col min="3" max="3" width="13" style="107" customWidth="1"/>
    <col min="4" max="4" width="9.140625" style="107"/>
    <col min="5" max="10" width="12.42578125" style="107" customWidth="1"/>
    <col min="11" max="11" width="13.5703125" style="107" customWidth="1"/>
    <col min="12" max="16384" width="9.140625" style="107"/>
  </cols>
  <sheetData>
    <row r="2" spans="1:10" x14ac:dyDescent="0.25">
      <c r="A2" s="108"/>
      <c r="J2" s="108" t="s">
        <v>82</v>
      </c>
    </row>
    <row r="3" spans="1:10" x14ac:dyDescent="0.25">
      <c r="A3" s="108"/>
      <c r="J3" s="108" t="s">
        <v>423</v>
      </c>
    </row>
    <row r="4" spans="1:10" x14ac:dyDescent="0.25">
      <c r="A4" s="109"/>
      <c r="J4" s="109"/>
    </row>
    <row r="5" spans="1:10" x14ac:dyDescent="0.25">
      <c r="A5" s="110"/>
      <c r="J5" s="110" t="s">
        <v>424</v>
      </c>
    </row>
    <row r="6" spans="1:10" x14ac:dyDescent="0.25">
      <c r="A6" s="110"/>
      <c r="J6" s="110" t="s">
        <v>510</v>
      </c>
    </row>
    <row r="7" spans="1:10" x14ac:dyDescent="0.25">
      <c r="A7" s="110"/>
      <c r="J7" s="110" t="s">
        <v>425</v>
      </c>
    </row>
    <row r="8" spans="1:10" x14ac:dyDescent="0.25">
      <c r="A8" s="110"/>
      <c r="J8" s="110" t="s">
        <v>426</v>
      </c>
    </row>
    <row r="9" spans="1:10" x14ac:dyDescent="0.25">
      <c r="A9" s="110"/>
      <c r="J9" s="110" t="s">
        <v>427</v>
      </c>
    </row>
    <row r="10" spans="1:10" x14ac:dyDescent="0.25">
      <c r="A10" s="111"/>
      <c r="J10" s="111" t="s">
        <v>428</v>
      </c>
    </row>
    <row r="11" spans="1:10" x14ac:dyDescent="0.25">
      <c r="A11" s="110"/>
      <c r="J11" s="110" t="s">
        <v>511</v>
      </c>
    </row>
    <row r="12" spans="1:10" x14ac:dyDescent="0.25">
      <c r="A12" s="111"/>
      <c r="J12" s="111" t="s">
        <v>475</v>
      </c>
    </row>
    <row r="13" spans="1:10" x14ac:dyDescent="0.25">
      <c r="A13" s="110"/>
      <c r="J13" s="110" t="s">
        <v>429</v>
      </c>
    </row>
    <row r="14" spans="1:10" x14ac:dyDescent="0.25">
      <c r="A14" s="110"/>
      <c r="J14" s="110" t="s">
        <v>526</v>
      </c>
    </row>
    <row r="15" spans="1:10" x14ac:dyDescent="0.25">
      <c r="A15" s="108"/>
    </row>
    <row r="16" spans="1:10" x14ac:dyDescent="0.25">
      <c r="A16" s="373" t="s">
        <v>430</v>
      </c>
      <c r="B16" s="373"/>
      <c r="C16" s="373"/>
      <c r="D16" s="373"/>
      <c r="E16" s="373"/>
      <c r="F16" s="373"/>
      <c r="G16" s="373"/>
      <c r="H16" s="373"/>
      <c r="I16" s="373"/>
      <c r="J16" s="373"/>
    </row>
    <row r="17" spans="1:11" x14ac:dyDescent="0.25">
      <c r="A17" s="373" t="s">
        <v>431</v>
      </c>
      <c r="B17" s="373"/>
      <c r="C17" s="373"/>
      <c r="D17" s="373"/>
      <c r="E17" s="373"/>
      <c r="F17" s="373"/>
      <c r="G17" s="373"/>
      <c r="H17" s="373"/>
      <c r="I17" s="373"/>
      <c r="J17" s="373"/>
    </row>
    <row r="18" spans="1:11" x14ac:dyDescent="0.25">
      <c r="A18" s="373" t="s">
        <v>432</v>
      </c>
      <c r="B18" s="373"/>
      <c r="C18" s="373"/>
      <c r="D18" s="373"/>
      <c r="E18" s="373"/>
      <c r="F18" s="373"/>
      <c r="G18" s="373"/>
      <c r="H18" s="373"/>
      <c r="I18" s="373"/>
      <c r="J18" s="373"/>
    </row>
    <row r="19" spans="1:11" ht="16.5" thickBot="1" x14ac:dyDescent="0.3">
      <c r="A19" s="373" t="s">
        <v>495</v>
      </c>
      <c r="B19" s="373"/>
      <c r="C19" s="373"/>
      <c r="D19" s="373"/>
      <c r="E19" s="373"/>
      <c r="F19" s="373"/>
      <c r="G19" s="373"/>
      <c r="H19" s="373"/>
      <c r="I19" s="373"/>
      <c r="J19" s="373"/>
    </row>
    <row r="20" spans="1:11" ht="16.5" thickBot="1" x14ac:dyDescent="0.3">
      <c r="A20" s="112"/>
      <c r="B20" s="113"/>
      <c r="C20" s="114"/>
      <c r="J20" s="115" t="s">
        <v>30</v>
      </c>
    </row>
    <row r="21" spans="1:11" ht="16.5" thickBot="1" x14ac:dyDescent="0.3">
      <c r="A21" s="374" t="s">
        <v>527</v>
      </c>
      <c r="B21" s="374"/>
      <c r="C21" s="374"/>
      <c r="D21" s="374"/>
      <c r="E21" s="374"/>
      <c r="F21" s="374"/>
      <c r="G21" s="365" t="s">
        <v>433</v>
      </c>
      <c r="H21" s="365"/>
      <c r="I21" s="366"/>
      <c r="J21" s="116" t="s">
        <v>434</v>
      </c>
    </row>
    <row r="22" spans="1:11" ht="16.5" thickBot="1" x14ac:dyDescent="0.3">
      <c r="A22" s="364" t="s">
        <v>435</v>
      </c>
      <c r="B22" s="364"/>
      <c r="C22" s="364"/>
      <c r="D22" s="364"/>
      <c r="E22" s="364"/>
      <c r="F22" s="364"/>
      <c r="G22" s="365" t="s">
        <v>436</v>
      </c>
      <c r="H22" s="365"/>
      <c r="I22" s="366"/>
      <c r="J22" s="117"/>
    </row>
    <row r="23" spans="1:11" ht="16.5" customHeight="1" thickBot="1" x14ac:dyDescent="0.3">
      <c r="A23" s="368" t="s">
        <v>109</v>
      </c>
      <c r="B23" s="369"/>
      <c r="C23" s="369"/>
      <c r="D23" s="369"/>
      <c r="E23" s="369"/>
      <c r="F23" s="369"/>
      <c r="G23" s="365" t="s">
        <v>32</v>
      </c>
      <c r="H23" s="365"/>
      <c r="I23" s="366"/>
      <c r="J23" s="118">
        <v>48205585</v>
      </c>
    </row>
    <row r="24" spans="1:11" ht="20.25" customHeight="1" thickBot="1" x14ac:dyDescent="0.3">
      <c r="A24" s="119" t="s">
        <v>437</v>
      </c>
      <c r="B24" s="370" t="s">
        <v>438</v>
      </c>
      <c r="C24" s="371"/>
      <c r="D24" s="371"/>
      <c r="E24" s="372"/>
      <c r="G24" s="365" t="s">
        <v>439</v>
      </c>
      <c r="H24" s="365"/>
      <c r="I24" s="366"/>
      <c r="J24" s="117"/>
    </row>
    <row r="25" spans="1:11" ht="16.5" thickBot="1" x14ac:dyDescent="0.3">
      <c r="A25" s="364" t="s">
        <v>440</v>
      </c>
      <c r="B25" s="364"/>
      <c r="C25" s="364"/>
      <c r="D25" s="364"/>
      <c r="E25" s="364"/>
      <c r="F25" s="364"/>
      <c r="G25" s="365" t="s">
        <v>441</v>
      </c>
      <c r="H25" s="365"/>
      <c r="I25" s="366"/>
      <c r="J25" s="117">
        <v>47610154</v>
      </c>
    </row>
    <row r="26" spans="1:11" ht="16.5" thickBot="1" x14ac:dyDescent="0.3">
      <c r="A26" s="120"/>
      <c r="B26" s="121"/>
      <c r="C26" s="122"/>
      <c r="G26" s="123"/>
      <c r="H26" s="123"/>
      <c r="I26" s="123"/>
      <c r="J26" s="117"/>
    </row>
    <row r="27" spans="1:11" ht="16.5" thickBot="1" x14ac:dyDescent="0.3">
      <c r="A27" s="364" t="s">
        <v>442</v>
      </c>
      <c r="B27" s="364"/>
      <c r="C27" s="364"/>
      <c r="D27" s="364"/>
      <c r="E27" s="364"/>
      <c r="F27" s="364"/>
      <c r="G27" s="365" t="s">
        <v>443</v>
      </c>
      <c r="H27" s="365"/>
      <c r="I27" s="366"/>
      <c r="J27" s="116" t="s">
        <v>39</v>
      </c>
    </row>
    <row r="28" spans="1:11" ht="16.5" thickBot="1" x14ac:dyDescent="0.3">
      <c r="A28" s="367" t="s">
        <v>444</v>
      </c>
      <c r="B28" s="364"/>
      <c r="C28" s="364"/>
      <c r="D28" s="364"/>
      <c r="E28" s="364"/>
      <c r="F28" s="364"/>
      <c r="G28" s="365" t="s">
        <v>445</v>
      </c>
      <c r="H28" s="365"/>
      <c r="I28" s="366"/>
      <c r="J28" s="136">
        <v>48205585</v>
      </c>
      <c r="K28" s="122"/>
    </row>
    <row r="29" spans="1:11" ht="16.5" thickBot="1" x14ac:dyDescent="0.3">
      <c r="A29" s="364" t="s">
        <v>446</v>
      </c>
      <c r="B29" s="364"/>
      <c r="C29" s="364"/>
      <c r="D29" s="364"/>
      <c r="E29" s="364"/>
      <c r="F29" s="364"/>
      <c r="G29" s="365" t="s">
        <v>447</v>
      </c>
      <c r="H29" s="365"/>
      <c r="I29" s="366"/>
      <c r="J29" s="117">
        <v>383</v>
      </c>
    </row>
    <row r="30" spans="1:11" ht="16.5" thickBot="1" x14ac:dyDescent="0.3">
      <c r="A30" s="367" t="s">
        <v>444</v>
      </c>
      <c r="B30" s="364"/>
      <c r="C30" s="364"/>
      <c r="D30" s="364"/>
      <c r="E30" s="364"/>
      <c r="F30" s="364"/>
      <c r="G30" s="365" t="s">
        <v>448</v>
      </c>
      <c r="H30" s="365"/>
      <c r="I30" s="366"/>
      <c r="J30" s="117"/>
    </row>
    <row r="31" spans="1:11" x14ac:dyDescent="0.25">
      <c r="A31" s="120"/>
      <c r="B31" s="121"/>
      <c r="C31" s="124"/>
    </row>
    <row r="32" spans="1:11" ht="25.5" customHeight="1" x14ac:dyDescent="0.25">
      <c r="A32" s="364" t="s">
        <v>449</v>
      </c>
      <c r="B32" s="364"/>
      <c r="C32" s="364"/>
      <c r="D32" s="364"/>
      <c r="E32" s="364"/>
      <c r="F32" s="364"/>
    </row>
    <row r="33" spans="1:11" x14ac:dyDescent="0.25">
      <c r="A33" s="355"/>
      <c r="B33" s="355"/>
      <c r="C33" s="124"/>
    </row>
    <row r="34" spans="1:11" ht="25.5" customHeight="1" thickBot="1" x14ac:dyDescent="0.3">
      <c r="A34" s="356" t="s">
        <v>450</v>
      </c>
      <c r="B34" s="356"/>
      <c r="C34" s="125"/>
    </row>
    <row r="35" spans="1:11" ht="16.5" thickBot="1" x14ac:dyDescent="0.3">
      <c r="A35" s="357" t="s">
        <v>451</v>
      </c>
      <c r="B35" s="357"/>
      <c r="C35" s="357"/>
      <c r="D35" s="357"/>
      <c r="E35" s="357"/>
      <c r="F35" s="357"/>
      <c r="G35" s="358"/>
      <c r="H35" s="353"/>
      <c r="I35" s="359"/>
      <c r="J35" s="354"/>
    </row>
    <row r="36" spans="1:11" ht="16.5" thickBot="1" x14ac:dyDescent="0.3">
      <c r="A36" s="106"/>
    </row>
    <row r="37" spans="1:11" ht="54" customHeight="1" thickBot="1" x14ac:dyDescent="0.3">
      <c r="A37" s="360" t="s">
        <v>452</v>
      </c>
      <c r="B37" s="360" t="s">
        <v>453</v>
      </c>
      <c r="C37" s="360" t="s">
        <v>45</v>
      </c>
      <c r="D37" s="360" t="s">
        <v>454</v>
      </c>
      <c r="E37" s="362" t="s">
        <v>455</v>
      </c>
      <c r="F37" s="363"/>
      <c r="G37" s="362" t="s">
        <v>456</v>
      </c>
      <c r="H37" s="363"/>
      <c r="I37" s="362" t="s">
        <v>457</v>
      </c>
      <c r="J37" s="363"/>
    </row>
    <row r="38" spans="1:11" ht="16.5" thickBot="1" x14ac:dyDescent="0.3">
      <c r="A38" s="361"/>
      <c r="B38" s="361"/>
      <c r="C38" s="361"/>
      <c r="D38" s="361"/>
      <c r="E38" s="126" t="s">
        <v>458</v>
      </c>
      <c r="F38" s="126" t="s">
        <v>459</v>
      </c>
      <c r="G38" s="126" t="s">
        <v>458</v>
      </c>
      <c r="H38" s="126" t="s">
        <v>459</v>
      </c>
      <c r="I38" s="126" t="s">
        <v>460</v>
      </c>
      <c r="J38" s="126" t="s">
        <v>285</v>
      </c>
    </row>
    <row r="39" spans="1:11" ht="16.5" thickBot="1" x14ac:dyDescent="0.3">
      <c r="A39" s="127">
        <v>1</v>
      </c>
      <c r="B39" s="126">
        <v>2</v>
      </c>
      <c r="C39" s="126">
        <v>3</v>
      </c>
      <c r="D39" s="126">
        <v>4</v>
      </c>
      <c r="E39" s="126">
        <v>5</v>
      </c>
      <c r="F39" s="126">
        <v>6</v>
      </c>
      <c r="G39" s="126">
        <v>7</v>
      </c>
      <c r="H39" s="126">
        <v>8</v>
      </c>
      <c r="I39" s="126">
        <v>9</v>
      </c>
      <c r="J39" s="126">
        <v>10</v>
      </c>
    </row>
    <row r="40" spans="1:11" ht="26.25" thickBot="1" x14ac:dyDescent="0.3">
      <c r="A40" s="127" t="s">
        <v>461</v>
      </c>
      <c r="B40" s="126">
        <v>24103</v>
      </c>
      <c r="C40" s="126">
        <v>180</v>
      </c>
      <c r="D40" s="126"/>
      <c r="E40" s="126"/>
      <c r="F40" s="126"/>
      <c r="G40" s="126"/>
      <c r="H40" s="126"/>
      <c r="I40" s="128">
        <f>J41+J42</f>
        <v>875000</v>
      </c>
      <c r="J40" s="128"/>
    </row>
    <row r="41" spans="1:11" ht="26.25" thickBot="1" x14ac:dyDescent="0.3">
      <c r="A41" s="127" t="s">
        <v>461</v>
      </c>
      <c r="B41" s="126">
        <v>24103</v>
      </c>
      <c r="C41" s="126">
        <v>112</v>
      </c>
      <c r="D41" s="126"/>
      <c r="E41" s="126"/>
      <c r="F41" s="126"/>
      <c r="G41" s="126"/>
      <c r="H41" s="126"/>
      <c r="I41" s="128"/>
      <c r="J41" s="128">
        <v>250000</v>
      </c>
    </row>
    <row r="42" spans="1:11" ht="26.25" thickBot="1" x14ac:dyDescent="0.3">
      <c r="A42" s="127" t="s">
        <v>461</v>
      </c>
      <c r="B42" s="126">
        <v>24103</v>
      </c>
      <c r="C42" s="126">
        <v>244</v>
      </c>
      <c r="D42" s="126"/>
      <c r="E42" s="126"/>
      <c r="F42" s="126"/>
      <c r="G42" s="126"/>
      <c r="H42" s="126"/>
      <c r="I42" s="128"/>
      <c r="J42" s="128">
        <f>25000+100000+335000+125000+40000</f>
        <v>625000</v>
      </c>
      <c r="K42" s="129"/>
    </row>
    <row r="43" spans="1:11" ht="26.25" thickBot="1" x14ac:dyDescent="0.3">
      <c r="A43" s="127" t="s">
        <v>461</v>
      </c>
      <c r="B43" s="126" t="s">
        <v>462</v>
      </c>
      <c r="C43" s="126">
        <v>180</v>
      </c>
      <c r="D43" s="126"/>
      <c r="E43" s="126"/>
      <c r="F43" s="126"/>
      <c r="G43" s="126"/>
      <c r="H43" s="126"/>
      <c r="I43" s="128">
        <f>J44</f>
        <v>0</v>
      </c>
      <c r="J43" s="128"/>
    </row>
    <row r="44" spans="1:11" ht="26.25" thickBot="1" x14ac:dyDescent="0.3">
      <c r="A44" s="127" t="s">
        <v>461</v>
      </c>
      <c r="B44" s="126" t="s">
        <v>462</v>
      </c>
      <c r="C44" s="126">
        <v>244</v>
      </c>
      <c r="D44" s="126"/>
      <c r="E44" s="126"/>
      <c r="F44" s="126"/>
      <c r="G44" s="126"/>
      <c r="H44" s="126"/>
      <c r="I44" s="128"/>
      <c r="J44" s="128"/>
    </row>
    <row r="45" spans="1:11" ht="26.25" thickBot="1" x14ac:dyDescent="0.3">
      <c r="A45" s="127" t="s">
        <v>461</v>
      </c>
      <c r="B45" s="126" t="s">
        <v>463</v>
      </c>
      <c r="C45" s="126">
        <v>180</v>
      </c>
      <c r="D45" s="126"/>
      <c r="E45" s="126"/>
      <c r="F45" s="126"/>
      <c r="G45" s="126"/>
      <c r="H45" s="126"/>
      <c r="I45" s="128">
        <f>J46+J47</f>
        <v>691266</v>
      </c>
      <c r="J45" s="128"/>
    </row>
    <row r="46" spans="1:11" ht="26.25" thickBot="1" x14ac:dyDescent="0.3">
      <c r="A46" s="127" t="s">
        <v>461</v>
      </c>
      <c r="B46" s="126" t="s">
        <v>463</v>
      </c>
      <c r="C46" s="126">
        <v>112</v>
      </c>
      <c r="D46" s="126"/>
      <c r="E46" s="126"/>
      <c r="F46" s="126"/>
      <c r="G46" s="126"/>
      <c r="H46" s="126"/>
      <c r="I46" s="128"/>
      <c r="J46" s="128">
        <f>731325-43515</f>
        <v>687810</v>
      </c>
    </row>
    <row r="47" spans="1:11" ht="26.25" thickBot="1" x14ac:dyDescent="0.3">
      <c r="A47" s="127" t="s">
        <v>461</v>
      </c>
      <c r="B47" s="126" t="s">
        <v>463</v>
      </c>
      <c r="C47" s="126">
        <v>244</v>
      </c>
      <c r="D47" s="126"/>
      <c r="E47" s="126"/>
      <c r="F47" s="126"/>
      <c r="G47" s="126"/>
      <c r="H47" s="126"/>
      <c r="I47" s="128"/>
      <c r="J47" s="128">
        <f>3675-219</f>
        <v>3456</v>
      </c>
    </row>
    <row r="48" spans="1:11" ht="16.5" thickBot="1" x14ac:dyDescent="0.3">
      <c r="A48" s="349" t="s">
        <v>464</v>
      </c>
      <c r="B48" s="349"/>
      <c r="C48" s="349"/>
      <c r="D48" s="349"/>
      <c r="E48" s="350"/>
      <c r="F48" s="130"/>
      <c r="G48" s="131" t="s">
        <v>252</v>
      </c>
      <c r="H48" s="131"/>
      <c r="I48" s="132">
        <f>SUM(I40:I47)</f>
        <v>1566266</v>
      </c>
      <c r="J48" s="132">
        <f>SUM(J40:J47)</f>
        <v>1566266</v>
      </c>
    </row>
    <row r="49" spans="1:10" ht="16.5" thickBot="1" x14ac:dyDescent="0.3">
      <c r="A49" s="133"/>
    </row>
    <row r="50" spans="1:10" ht="16.5" thickBot="1" x14ac:dyDescent="0.3">
      <c r="A50" s="134"/>
      <c r="E50" s="351" t="s">
        <v>465</v>
      </c>
      <c r="F50" s="351"/>
      <c r="G50" s="351"/>
      <c r="H50" s="352"/>
      <c r="I50" s="353"/>
      <c r="J50" s="354"/>
    </row>
    <row r="51" spans="1:10" ht="6.75" customHeight="1" thickBot="1" x14ac:dyDescent="0.3">
      <c r="A51" s="134"/>
    </row>
    <row r="52" spans="1:10" ht="16.5" thickBot="1" x14ac:dyDescent="0.3">
      <c r="A52" s="134"/>
      <c r="E52" s="351" t="s">
        <v>466</v>
      </c>
      <c r="F52" s="351"/>
      <c r="G52" s="351"/>
      <c r="H52" s="352"/>
      <c r="I52" s="353"/>
      <c r="J52" s="354"/>
    </row>
    <row r="53" spans="1:10" ht="16.5" thickBot="1" x14ac:dyDescent="0.3">
      <c r="A53" s="134"/>
    </row>
    <row r="54" spans="1:10" ht="15.75" customHeight="1" x14ac:dyDescent="0.25">
      <c r="A54" s="316" t="s">
        <v>514</v>
      </c>
      <c r="B54" s="316"/>
      <c r="C54" s="316"/>
      <c r="D54" s="335"/>
      <c r="E54" s="336" t="s">
        <v>467</v>
      </c>
      <c r="F54" s="337"/>
      <c r="G54" s="337"/>
      <c r="H54" s="337"/>
      <c r="I54" s="337"/>
      <c r="J54" s="338"/>
    </row>
    <row r="55" spans="1:10" x14ac:dyDescent="0.25">
      <c r="A55" s="315" t="s">
        <v>468</v>
      </c>
      <c r="B55" s="315"/>
      <c r="C55" s="315"/>
      <c r="D55" s="315"/>
      <c r="E55" s="339" t="s">
        <v>469</v>
      </c>
      <c r="F55" s="340"/>
      <c r="G55" s="340"/>
      <c r="H55" s="340"/>
      <c r="I55" s="340"/>
      <c r="J55" s="341"/>
    </row>
    <row r="56" spans="1:10" x14ac:dyDescent="0.25">
      <c r="A56" s="134" t="s">
        <v>420</v>
      </c>
      <c r="E56" s="342" t="s">
        <v>470</v>
      </c>
      <c r="F56" s="343"/>
      <c r="G56" s="343"/>
      <c r="H56" s="343"/>
      <c r="I56" s="343"/>
      <c r="J56" s="344"/>
    </row>
    <row r="57" spans="1:10" x14ac:dyDescent="0.25">
      <c r="A57" s="316" t="s">
        <v>515</v>
      </c>
      <c r="B57" s="316"/>
      <c r="C57" s="316"/>
      <c r="D57" s="345"/>
      <c r="E57" s="342" t="s">
        <v>471</v>
      </c>
      <c r="F57" s="343"/>
      <c r="G57" s="343"/>
      <c r="H57" s="343"/>
      <c r="I57" s="343"/>
      <c r="J57" s="344"/>
    </row>
    <row r="58" spans="1:10" ht="16.5" thickBot="1" x14ac:dyDescent="0.3">
      <c r="A58" s="315" t="s">
        <v>421</v>
      </c>
      <c r="B58" s="315"/>
      <c r="C58" s="315"/>
      <c r="E58" s="346" t="s">
        <v>512</v>
      </c>
      <c r="F58" s="347"/>
      <c r="G58" s="347"/>
      <c r="H58" s="347"/>
      <c r="I58" s="347"/>
      <c r="J58" s="348"/>
    </row>
    <row r="59" spans="1:10" x14ac:dyDescent="0.25">
      <c r="A59" s="134" t="s">
        <v>422</v>
      </c>
    </row>
    <row r="60" spans="1:10" x14ac:dyDescent="0.25">
      <c r="A60" s="316" t="s">
        <v>516</v>
      </c>
      <c r="B60" s="316"/>
      <c r="C60" s="316"/>
      <c r="D60" s="316"/>
      <c r="E60" s="135"/>
    </row>
    <row r="61" spans="1:10" x14ac:dyDescent="0.25">
      <c r="A61" s="316" t="s">
        <v>517</v>
      </c>
      <c r="B61" s="316"/>
      <c r="C61" s="316"/>
      <c r="D61" s="316"/>
      <c r="E61" s="135"/>
    </row>
    <row r="62" spans="1:10" x14ac:dyDescent="0.25">
      <c r="A62" s="106"/>
    </row>
    <row r="63" spans="1:10" x14ac:dyDescent="0.25">
      <c r="A63" s="134" t="s">
        <v>525</v>
      </c>
    </row>
  </sheetData>
  <mergeCells count="50">
    <mergeCell ref="A16:J16"/>
    <mergeCell ref="A17:J17"/>
    <mergeCell ref="A18:J18"/>
    <mergeCell ref="A19:J19"/>
    <mergeCell ref="A21:F21"/>
    <mergeCell ref="G21:I21"/>
    <mergeCell ref="A22:F22"/>
    <mergeCell ref="G22:I22"/>
    <mergeCell ref="A23:F23"/>
    <mergeCell ref="G23:I23"/>
    <mergeCell ref="B24:E24"/>
    <mergeCell ref="G24:I24"/>
    <mergeCell ref="A29:F29"/>
    <mergeCell ref="G29:I29"/>
    <mergeCell ref="A30:F30"/>
    <mergeCell ref="G30:I30"/>
    <mergeCell ref="A32:F32"/>
    <mergeCell ref="A25:F25"/>
    <mergeCell ref="G25:I25"/>
    <mergeCell ref="A27:F27"/>
    <mergeCell ref="G27:I27"/>
    <mergeCell ref="A28:F28"/>
    <mergeCell ref="G28:I28"/>
    <mergeCell ref="A48:E48"/>
    <mergeCell ref="E50:H50"/>
    <mergeCell ref="I50:J50"/>
    <mergeCell ref="E52:H52"/>
    <mergeCell ref="A33:B33"/>
    <mergeCell ref="A34:B34"/>
    <mergeCell ref="A35:G35"/>
    <mergeCell ref="H35:J35"/>
    <mergeCell ref="A37:A38"/>
    <mergeCell ref="B37:B38"/>
    <mergeCell ref="C37:C38"/>
    <mergeCell ref="D37:D38"/>
    <mergeCell ref="E37:F37"/>
    <mergeCell ref="G37:H37"/>
    <mergeCell ref="I37:J37"/>
    <mergeCell ref="I52:J52"/>
    <mergeCell ref="A54:D54"/>
    <mergeCell ref="E54:J54"/>
    <mergeCell ref="A60:D60"/>
    <mergeCell ref="A61:D61"/>
    <mergeCell ref="A55:D55"/>
    <mergeCell ref="E55:J55"/>
    <mergeCell ref="E56:J56"/>
    <mergeCell ref="A57:D57"/>
    <mergeCell ref="E57:J57"/>
    <mergeCell ref="A58:C58"/>
    <mergeCell ref="E58:J5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Layout" zoomScaleNormal="100" workbookViewId="0">
      <selection activeCell="A6" sqref="A6:C6"/>
    </sheetView>
  </sheetViews>
  <sheetFormatPr defaultRowHeight="12.75" x14ac:dyDescent="0.2"/>
  <cols>
    <col min="1" max="1" width="6.140625" customWidth="1"/>
    <col min="2" max="2" width="64.28515625" customWidth="1"/>
    <col min="3" max="3" width="23.42578125" customWidth="1"/>
  </cols>
  <sheetData>
    <row r="1" spans="1:3" ht="15" x14ac:dyDescent="0.2">
      <c r="A1" s="1"/>
      <c r="C1" s="1" t="s">
        <v>0</v>
      </c>
    </row>
    <row r="2" spans="1:3" ht="15" x14ac:dyDescent="0.2">
      <c r="A2" s="1"/>
    </row>
    <row r="3" spans="1:3" ht="15" x14ac:dyDescent="0.2">
      <c r="A3" s="3"/>
    </row>
    <row r="4" spans="1:3" ht="15.75" x14ac:dyDescent="0.2">
      <c r="A4" s="160" t="s">
        <v>22</v>
      </c>
      <c r="B4" s="161"/>
      <c r="C4" s="161"/>
    </row>
    <row r="5" spans="1:3" ht="15.75" x14ac:dyDescent="0.2">
      <c r="A5" s="162" t="s">
        <v>476</v>
      </c>
      <c r="B5" s="162"/>
      <c r="C5" s="162"/>
    </row>
    <row r="6" spans="1:3" ht="15.75" x14ac:dyDescent="0.2">
      <c r="A6" s="160" t="s">
        <v>21</v>
      </c>
      <c r="B6" s="160"/>
      <c r="C6" s="160"/>
    </row>
    <row r="7" spans="1:3" ht="16.5" thickBot="1" x14ac:dyDescent="0.25">
      <c r="A7" s="4"/>
    </row>
    <row r="8" spans="1:3" ht="15.75" thickBot="1" x14ac:dyDescent="0.25">
      <c r="A8" s="5" t="s">
        <v>1</v>
      </c>
      <c r="B8" s="6" t="s">
        <v>2</v>
      </c>
      <c r="C8" s="6" t="s">
        <v>3</v>
      </c>
    </row>
    <row r="9" spans="1:3" ht="15.75" thickBot="1" x14ac:dyDescent="0.25">
      <c r="A9" s="7">
        <v>1</v>
      </c>
      <c r="B9" s="8">
        <v>2</v>
      </c>
      <c r="C9" s="8">
        <v>3</v>
      </c>
    </row>
    <row r="10" spans="1:3" ht="15.75" thickBot="1" x14ac:dyDescent="0.25">
      <c r="A10" s="9"/>
      <c r="B10" s="10" t="s">
        <v>4</v>
      </c>
      <c r="C10" s="20">
        <v>27039398.25</v>
      </c>
    </row>
    <row r="11" spans="1:3" ht="15" x14ac:dyDescent="0.2">
      <c r="A11" s="156"/>
      <c r="B11" s="12" t="s">
        <v>5</v>
      </c>
      <c r="C11" s="158">
        <v>25440441.719999999</v>
      </c>
    </row>
    <row r="12" spans="1:3" ht="15.75" thickBot="1" x14ac:dyDescent="0.25">
      <c r="A12" s="157"/>
      <c r="B12" s="13" t="s">
        <v>6</v>
      </c>
      <c r="C12" s="159"/>
    </row>
    <row r="13" spans="1:3" ht="15" x14ac:dyDescent="0.2">
      <c r="A13" s="156"/>
      <c r="B13" s="14" t="s">
        <v>7</v>
      </c>
      <c r="C13" s="158">
        <v>10152426.470000001</v>
      </c>
    </row>
    <row r="14" spans="1:3" ht="15.75" thickBot="1" x14ac:dyDescent="0.25">
      <c r="A14" s="157"/>
      <c r="B14" s="15" t="s">
        <v>8</v>
      </c>
      <c r="C14" s="159"/>
    </row>
    <row r="15" spans="1:3" ht="15.75" thickBot="1" x14ac:dyDescent="0.25">
      <c r="A15" s="9"/>
      <c r="B15" s="16" t="s">
        <v>9</v>
      </c>
      <c r="C15" s="20"/>
    </row>
    <row r="16" spans="1:3" ht="15" x14ac:dyDescent="0.2">
      <c r="A16" s="156"/>
      <c r="B16" s="14" t="s">
        <v>7</v>
      </c>
      <c r="C16" s="158"/>
    </row>
    <row r="17" spans="1:3" ht="15.75" thickBot="1" x14ac:dyDescent="0.25">
      <c r="A17" s="157"/>
      <c r="B17" s="15" t="s">
        <v>8</v>
      </c>
      <c r="C17" s="159"/>
    </row>
    <row r="18" spans="1:3" ht="15.75" thickBot="1" x14ac:dyDescent="0.25">
      <c r="A18" s="9"/>
      <c r="B18" s="10" t="s">
        <v>10</v>
      </c>
      <c r="C18" s="20">
        <f>C19+C25+C26+C27</f>
        <v>205353.71000000002</v>
      </c>
    </row>
    <row r="19" spans="1:3" ht="15" x14ac:dyDescent="0.2">
      <c r="A19" s="156"/>
      <c r="B19" s="12" t="s">
        <v>5</v>
      </c>
      <c r="C19" s="158">
        <f>C21</f>
        <v>114171.6</v>
      </c>
    </row>
    <row r="20" spans="1:3" ht="15.75" thickBot="1" x14ac:dyDescent="0.25">
      <c r="A20" s="157"/>
      <c r="B20" s="13" t="s">
        <v>11</v>
      </c>
      <c r="C20" s="159"/>
    </row>
    <row r="21" spans="1:3" ht="15" x14ac:dyDescent="0.2">
      <c r="A21" s="156"/>
      <c r="B21" s="17" t="s">
        <v>7</v>
      </c>
      <c r="C21" s="158">
        <v>114171.6</v>
      </c>
    </row>
    <row r="22" spans="1:3" ht="15.75" thickBot="1" x14ac:dyDescent="0.25">
      <c r="A22" s="157"/>
      <c r="B22" s="18" t="s">
        <v>12</v>
      </c>
      <c r="C22" s="159"/>
    </row>
    <row r="23" spans="1:3" ht="15.75" thickBot="1" x14ac:dyDescent="0.25">
      <c r="A23" s="9"/>
      <c r="B23" s="10"/>
      <c r="C23" s="20"/>
    </row>
    <row r="24" spans="1:3" ht="30.75" thickBot="1" x14ac:dyDescent="0.25">
      <c r="A24" s="9"/>
      <c r="B24" s="18" t="s">
        <v>13</v>
      </c>
      <c r="C24" s="20"/>
    </row>
    <row r="25" spans="1:3" ht="15.75" thickBot="1" x14ac:dyDescent="0.25">
      <c r="A25" s="9"/>
      <c r="B25" s="13" t="s">
        <v>14</v>
      </c>
      <c r="C25" s="20"/>
    </row>
    <row r="26" spans="1:3" ht="15.75" thickBot="1" x14ac:dyDescent="0.25">
      <c r="A26" s="9"/>
      <c r="B26" s="13" t="s">
        <v>15</v>
      </c>
      <c r="C26" s="20">
        <v>90182.11</v>
      </c>
    </row>
    <row r="27" spans="1:3" ht="15.75" thickBot="1" x14ac:dyDescent="0.25">
      <c r="A27" s="9"/>
      <c r="B27" s="13" t="s">
        <v>16</v>
      </c>
      <c r="C27" s="20">
        <v>1000</v>
      </c>
    </row>
    <row r="28" spans="1:3" ht="15.75" thickBot="1" x14ac:dyDescent="0.25">
      <c r="A28" s="9"/>
      <c r="B28" s="10" t="s">
        <v>17</v>
      </c>
      <c r="C28" s="20">
        <f>C29+C31</f>
        <v>13674.79</v>
      </c>
    </row>
    <row r="29" spans="1:3" ht="15" x14ac:dyDescent="0.2">
      <c r="A29" s="156"/>
      <c r="B29" s="12" t="s">
        <v>5</v>
      </c>
      <c r="C29" s="158"/>
    </row>
    <row r="30" spans="1:3" ht="15.75" thickBot="1" x14ac:dyDescent="0.25">
      <c r="A30" s="157"/>
      <c r="B30" s="13" t="s">
        <v>18</v>
      </c>
      <c r="C30" s="159"/>
    </row>
    <row r="31" spans="1:3" ht="15.75" thickBot="1" x14ac:dyDescent="0.25">
      <c r="A31" s="9"/>
      <c r="B31" s="13" t="s">
        <v>19</v>
      </c>
      <c r="C31" s="20">
        <v>13674.79</v>
      </c>
    </row>
    <row r="32" spans="1:3" ht="15" x14ac:dyDescent="0.2">
      <c r="A32" s="156"/>
      <c r="B32" s="14" t="s">
        <v>7</v>
      </c>
      <c r="C32" s="158"/>
    </row>
    <row r="33" spans="1:3" ht="15.75" thickBot="1" x14ac:dyDescent="0.25">
      <c r="A33" s="157"/>
      <c r="B33" s="15" t="s">
        <v>20</v>
      </c>
      <c r="C33" s="159"/>
    </row>
    <row r="34" spans="1:3" ht="15" x14ac:dyDescent="0.2">
      <c r="A34" s="3"/>
    </row>
  </sheetData>
  <mergeCells count="17">
    <mergeCell ref="A4:C4"/>
    <mergeCell ref="A5:C5"/>
    <mergeCell ref="A6:C6"/>
    <mergeCell ref="A19:A20"/>
    <mergeCell ref="C19:C20"/>
    <mergeCell ref="A11:A12"/>
    <mergeCell ref="C11:C12"/>
    <mergeCell ref="A13:A14"/>
    <mergeCell ref="C13:C14"/>
    <mergeCell ref="A16:A17"/>
    <mergeCell ref="C16:C17"/>
    <mergeCell ref="A32:A33"/>
    <mergeCell ref="C32:C33"/>
    <mergeCell ref="A21:A22"/>
    <mergeCell ref="C21:C22"/>
    <mergeCell ref="A29:A30"/>
    <mergeCell ref="C29:C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view="pageBreakPreview" topLeftCell="A67" zoomScale="85" zoomScaleNormal="100" zoomScaleSheetLayoutView="85" workbookViewId="0">
      <selection activeCell="E51" sqref="E51"/>
    </sheetView>
  </sheetViews>
  <sheetFormatPr defaultRowHeight="12.75" x14ac:dyDescent="0.2"/>
  <cols>
    <col min="1" max="1" width="51.140625" customWidth="1"/>
    <col min="2" max="2" width="7.5703125" customWidth="1"/>
    <col min="3" max="3" width="35.42578125" style="66" customWidth="1"/>
    <col min="4" max="4" width="19.140625" customWidth="1"/>
    <col min="5" max="5" width="31.140625" style="137" customWidth="1"/>
    <col min="6" max="6" width="24.140625" customWidth="1"/>
    <col min="7" max="7" width="16.28515625" style="60" customWidth="1"/>
    <col min="8" max="8" width="14.42578125" customWidth="1"/>
    <col min="9" max="9" width="15.28515625" customWidth="1"/>
    <col min="10" max="10" width="16" style="60" customWidth="1"/>
    <col min="11" max="11" width="11.140625" customWidth="1"/>
  </cols>
  <sheetData>
    <row r="1" spans="1:11" ht="15" x14ac:dyDescent="0.2">
      <c r="A1" s="3"/>
      <c r="J1" s="175" t="s">
        <v>82</v>
      </c>
      <c r="K1" s="175"/>
    </row>
    <row r="2" spans="1:11" ht="15.75" x14ac:dyDescent="0.2">
      <c r="A2" s="160" t="s">
        <v>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5.75" x14ac:dyDescent="0.2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5.75" x14ac:dyDescent="0.2">
      <c r="A4" s="162" t="s">
        <v>476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.75" thickBot="1" x14ac:dyDescent="0.25">
      <c r="A5" s="3"/>
    </row>
    <row r="6" spans="1:11" ht="15.75" thickBot="1" x14ac:dyDescent="0.25">
      <c r="A6" s="163" t="s">
        <v>2</v>
      </c>
      <c r="B6" s="163" t="s">
        <v>44</v>
      </c>
      <c r="C6" s="177" t="s">
        <v>45</v>
      </c>
      <c r="D6" s="173" t="s">
        <v>46</v>
      </c>
      <c r="E6" s="180"/>
      <c r="F6" s="180"/>
      <c r="G6" s="180"/>
      <c r="H6" s="180"/>
      <c r="I6" s="180"/>
      <c r="J6" s="180"/>
      <c r="K6" s="174"/>
    </row>
    <row r="7" spans="1:11" ht="15.75" thickBot="1" x14ac:dyDescent="0.25">
      <c r="A7" s="176"/>
      <c r="B7" s="176"/>
      <c r="C7" s="178"/>
      <c r="D7" s="163" t="s">
        <v>47</v>
      </c>
      <c r="E7" s="173" t="s">
        <v>7</v>
      </c>
      <c r="F7" s="180"/>
      <c r="G7" s="180"/>
      <c r="H7" s="180"/>
      <c r="I7" s="180"/>
      <c r="J7" s="180"/>
      <c r="K7" s="174"/>
    </row>
    <row r="8" spans="1:11" ht="15.75" thickBot="1" x14ac:dyDescent="0.25">
      <c r="A8" s="176"/>
      <c r="B8" s="176"/>
      <c r="C8" s="178"/>
      <c r="D8" s="176"/>
      <c r="E8" s="181" t="s">
        <v>48</v>
      </c>
      <c r="F8" s="183" t="s">
        <v>49</v>
      </c>
      <c r="G8" s="185" t="s">
        <v>50</v>
      </c>
      <c r="H8" s="163" t="s">
        <v>51</v>
      </c>
      <c r="I8" s="163" t="s">
        <v>52</v>
      </c>
      <c r="J8" s="173" t="s">
        <v>53</v>
      </c>
      <c r="K8" s="174"/>
    </row>
    <row r="9" spans="1:11" ht="71.25" customHeight="1" thickBot="1" x14ac:dyDescent="0.25">
      <c r="A9" s="164"/>
      <c r="B9" s="164"/>
      <c r="C9" s="179"/>
      <c r="D9" s="164"/>
      <c r="E9" s="182"/>
      <c r="F9" s="184"/>
      <c r="G9" s="186"/>
      <c r="H9" s="164"/>
      <c r="I9" s="164"/>
      <c r="J9" s="61" t="s">
        <v>47</v>
      </c>
      <c r="K9" s="34" t="s">
        <v>54</v>
      </c>
    </row>
    <row r="10" spans="1:11" s="36" customFormat="1" ht="15.75" thickBot="1" x14ac:dyDescent="0.25">
      <c r="A10" s="56">
        <v>1</v>
      </c>
      <c r="B10" s="35">
        <v>2</v>
      </c>
      <c r="C10" s="64">
        <v>3</v>
      </c>
      <c r="D10" s="35">
        <v>4</v>
      </c>
      <c r="E10" s="65" t="s">
        <v>199</v>
      </c>
      <c r="F10" s="35" t="s">
        <v>80</v>
      </c>
      <c r="G10" s="35" t="s">
        <v>200</v>
      </c>
      <c r="H10" s="35">
        <v>7</v>
      </c>
      <c r="I10" s="35">
        <v>8</v>
      </c>
      <c r="J10" s="35" t="s">
        <v>201</v>
      </c>
      <c r="K10" s="35">
        <v>10</v>
      </c>
    </row>
    <row r="11" spans="1:11" ht="15.75" thickBot="1" x14ac:dyDescent="0.25">
      <c r="A11" s="39" t="s">
        <v>55</v>
      </c>
      <c r="B11" s="34">
        <v>100</v>
      </c>
      <c r="C11" s="64" t="s">
        <v>56</v>
      </c>
      <c r="D11" s="20">
        <f>E11+G11+J11</f>
        <v>24682843.75</v>
      </c>
      <c r="E11" s="88">
        <f>E15</f>
        <v>22172127.75</v>
      </c>
      <c r="F11" s="46"/>
      <c r="G11" s="45">
        <f>G19</f>
        <v>1566266</v>
      </c>
      <c r="H11" s="20"/>
      <c r="I11" s="20"/>
      <c r="J11" s="45">
        <f>J15</f>
        <v>944450</v>
      </c>
      <c r="K11" s="20"/>
    </row>
    <row r="12" spans="1:11" ht="15" x14ac:dyDescent="0.2">
      <c r="A12" s="40" t="s">
        <v>7</v>
      </c>
      <c r="B12" s="163">
        <v>110</v>
      </c>
      <c r="C12" s="165"/>
      <c r="D12" s="158"/>
      <c r="E12" s="167" t="s">
        <v>56</v>
      </c>
      <c r="F12" s="169"/>
      <c r="G12" s="171" t="s">
        <v>56</v>
      </c>
      <c r="H12" s="171" t="s">
        <v>56</v>
      </c>
      <c r="I12" s="171" t="s">
        <v>56</v>
      </c>
      <c r="J12" s="171"/>
      <c r="K12" s="171" t="s">
        <v>56</v>
      </c>
    </row>
    <row r="13" spans="1:11" ht="15.75" thickBot="1" x14ac:dyDescent="0.25">
      <c r="A13" s="19" t="s">
        <v>57</v>
      </c>
      <c r="B13" s="164"/>
      <c r="C13" s="166"/>
      <c r="D13" s="159"/>
      <c r="E13" s="168"/>
      <c r="F13" s="170"/>
      <c r="G13" s="172"/>
      <c r="H13" s="172"/>
      <c r="I13" s="172"/>
      <c r="J13" s="172"/>
      <c r="K13" s="172"/>
    </row>
    <row r="14" spans="1:11" ht="15.75" thickBot="1" x14ac:dyDescent="0.25">
      <c r="A14" s="19"/>
      <c r="B14" s="10"/>
      <c r="C14" s="67"/>
      <c r="D14" s="20"/>
      <c r="E14" s="88"/>
      <c r="F14" s="46"/>
      <c r="G14" s="45"/>
      <c r="H14" s="20"/>
      <c r="I14" s="20"/>
      <c r="J14" s="45"/>
      <c r="K14" s="20"/>
    </row>
    <row r="15" spans="1:11" ht="15.75" thickBot="1" x14ac:dyDescent="0.25">
      <c r="A15" s="19" t="s">
        <v>58</v>
      </c>
      <c r="B15" s="34">
        <v>120</v>
      </c>
      <c r="C15" s="67">
        <v>130</v>
      </c>
      <c r="D15" s="20">
        <f>E15+J15</f>
        <v>23116577.75</v>
      </c>
      <c r="E15" s="88">
        <f>20931085.05+1241042.7</f>
        <v>22172127.75</v>
      </c>
      <c r="F15" s="46"/>
      <c r="G15" s="45" t="s">
        <v>56</v>
      </c>
      <c r="H15" s="45" t="s">
        <v>56</v>
      </c>
      <c r="I15" s="20"/>
      <c r="J15" s="45">
        <f>J23-J120</f>
        <v>944450</v>
      </c>
      <c r="K15" s="20"/>
    </row>
    <row r="16" spans="1:11" ht="15.75" thickBot="1" x14ac:dyDescent="0.25">
      <c r="A16" s="19"/>
      <c r="B16" s="10"/>
      <c r="C16" s="67"/>
      <c r="D16" s="20"/>
      <c r="E16" s="88"/>
      <c r="F16" s="46"/>
      <c r="G16" s="45"/>
      <c r="H16" s="20"/>
      <c r="I16" s="20"/>
      <c r="J16" s="45"/>
      <c r="K16" s="20"/>
    </row>
    <row r="17" spans="1:11" ht="30.75" thickBot="1" x14ac:dyDescent="0.25">
      <c r="A17" s="19" t="s">
        <v>59</v>
      </c>
      <c r="B17" s="34">
        <v>130</v>
      </c>
      <c r="C17" s="67"/>
      <c r="D17" s="20"/>
      <c r="E17" s="88" t="s">
        <v>56</v>
      </c>
      <c r="F17" s="46"/>
      <c r="G17" s="45" t="s">
        <v>56</v>
      </c>
      <c r="H17" s="45" t="s">
        <v>56</v>
      </c>
      <c r="I17" s="45" t="s">
        <v>56</v>
      </c>
      <c r="J17" s="45"/>
      <c r="K17" s="45" t="s">
        <v>56</v>
      </c>
    </row>
    <row r="18" spans="1:11" ht="48.75" customHeight="1" thickBot="1" x14ac:dyDescent="0.25">
      <c r="A18" s="19" t="s">
        <v>60</v>
      </c>
      <c r="B18" s="34">
        <v>140</v>
      </c>
      <c r="C18" s="67"/>
      <c r="D18" s="20"/>
      <c r="E18" s="88" t="s">
        <v>56</v>
      </c>
      <c r="F18" s="46"/>
      <c r="G18" s="45" t="s">
        <v>56</v>
      </c>
      <c r="H18" s="45" t="s">
        <v>56</v>
      </c>
      <c r="I18" s="45" t="s">
        <v>56</v>
      </c>
      <c r="J18" s="45"/>
      <c r="K18" s="45" t="s">
        <v>56</v>
      </c>
    </row>
    <row r="19" spans="1:11" ht="15.75" thickBot="1" x14ac:dyDescent="0.25">
      <c r="A19" s="19" t="s">
        <v>61</v>
      </c>
      <c r="B19" s="34">
        <v>150</v>
      </c>
      <c r="C19" s="67">
        <v>180</v>
      </c>
      <c r="D19" s="20">
        <f>G19</f>
        <v>1566266</v>
      </c>
      <c r="E19" s="88" t="s">
        <v>56</v>
      </c>
      <c r="F19" s="46"/>
      <c r="G19" s="45">
        <f>G23</f>
        <v>1566266</v>
      </c>
      <c r="H19" s="20"/>
      <c r="I19" s="45" t="s">
        <v>56</v>
      </c>
      <c r="J19" s="45" t="s">
        <v>56</v>
      </c>
      <c r="K19" s="45" t="s">
        <v>56</v>
      </c>
    </row>
    <row r="20" spans="1:11" ht="15.75" thickBot="1" x14ac:dyDescent="0.25">
      <c r="A20" s="19" t="s">
        <v>62</v>
      </c>
      <c r="B20" s="34">
        <v>160</v>
      </c>
      <c r="C20" s="67"/>
      <c r="D20" s="20"/>
      <c r="E20" s="88" t="s">
        <v>56</v>
      </c>
      <c r="F20" s="46"/>
      <c r="G20" s="45" t="s">
        <v>56</v>
      </c>
      <c r="H20" s="45" t="s">
        <v>56</v>
      </c>
      <c r="I20" s="45" t="s">
        <v>56</v>
      </c>
      <c r="J20" s="45"/>
      <c r="K20" s="20"/>
    </row>
    <row r="21" spans="1:11" ht="15.75" thickBot="1" x14ac:dyDescent="0.25">
      <c r="A21" s="19" t="s">
        <v>63</v>
      </c>
      <c r="B21" s="34">
        <v>180</v>
      </c>
      <c r="C21" s="64" t="s">
        <v>56</v>
      </c>
      <c r="D21" s="20"/>
      <c r="E21" s="88" t="s">
        <v>56</v>
      </c>
      <c r="F21" s="46"/>
      <c r="G21" s="45" t="s">
        <v>56</v>
      </c>
      <c r="H21" s="45" t="s">
        <v>56</v>
      </c>
      <c r="I21" s="45" t="s">
        <v>56</v>
      </c>
      <c r="J21" s="45"/>
      <c r="K21" s="45" t="s">
        <v>56</v>
      </c>
    </row>
    <row r="22" spans="1:11" ht="15.75" thickBot="1" x14ac:dyDescent="0.25">
      <c r="A22" s="19"/>
      <c r="B22" s="10"/>
      <c r="C22" s="67"/>
      <c r="D22" s="20"/>
      <c r="E22" s="88"/>
      <c r="F22" s="46"/>
      <c r="G22" s="45"/>
      <c r="H22" s="20"/>
      <c r="I22" s="20"/>
      <c r="J22" s="45"/>
      <c r="K22" s="20"/>
    </row>
    <row r="23" spans="1:11" s="49" customFormat="1" ht="15" thickBot="1" x14ac:dyDescent="0.25">
      <c r="A23" s="39" t="s">
        <v>64</v>
      </c>
      <c r="B23" s="47">
        <v>200</v>
      </c>
      <c r="C23" s="68" t="s">
        <v>56</v>
      </c>
      <c r="D23" s="138">
        <f>D24+D60+D48+D50+D56+D57</f>
        <v>24799499.549999997</v>
      </c>
      <c r="E23" s="138">
        <f>E24+E60+E48+E50+E56+E57</f>
        <v>22474232.949999999</v>
      </c>
      <c r="F23" s="48">
        <f t="shared" ref="F23:K23" si="0">F24+F60+F48+F50+F56+F57</f>
        <v>0</v>
      </c>
      <c r="G23" s="73">
        <f>G24+G60+G48+G50+G56+G57+G99</f>
        <v>1566266</v>
      </c>
      <c r="H23" s="48">
        <f t="shared" si="0"/>
        <v>0</v>
      </c>
      <c r="I23" s="48">
        <f t="shared" si="0"/>
        <v>0</v>
      </c>
      <c r="J23" s="73">
        <f t="shared" si="0"/>
        <v>948690.6</v>
      </c>
      <c r="K23" s="48">
        <f t="shared" si="0"/>
        <v>0</v>
      </c>
    </row>
    <row r="24" spans="1:11" s="49" customFormat="1" ht="15" thickBot="1" x14ac:dyDescent="0.25">
      <c r="A24" s="39" t="s">
        <v>65</v>
      </c>
      <c r="B24" s="47">
        <v>210</v>
      </c>
      <c r="C24" s="69">
        <v>110</v>
      </c>
      <c r="D24" s="138">
        <f>D25+SUM(D42:D46)</f>
        <v>17702655.259999998</v>
      </c>
      <c r="E24" s="138">
        <f>E25+SUM(E42:E46)</f>
        <v>16764845.26</v>
      </c>
      <c r="F24" s="48">
        <f t="shared" ref="F24:K24" si="1">F25+SUM(F42:F46)</f>
        <v>0</v>
      </c>
      <c r="G24" s="73">
        <f>G25+SUM(G42:G46)</f>
        <v>937810</v>
      </c>
      <c r="H24" s="48">
        <f t="shared" si="1"/>
        <v>0</v>
      </c>
      <c r="I24" s="48">
        <f t="shared" si="1"/>
        <v>0</v>
      </c>
      <c r="J24" s="73">
        <f t="shared" si="1"/>
        <v>0</v>
      </c>
      <c r="K24" s="48">
        <f t="shared" si="1"/>
        <v>0</v>
      </c>
    </row>
    <row r="25" spans="1:11" ht="15" x14ac:dyDescent="0.2">
      <c r="A25" s="40" t="s">
        <v>5</v>
      </c>
      <c r="B25" s="163">
        <v>211</v>
      </c>
      <c r="C25" s="165"/>
      <c r="D25" s="158">
        <f>E25+G25+J25</f>
        <v>16695945.26</v>
      </c>
      <c r="E25" s="167">
        <f>SUM(E27:E40)</f>
        <v>16695945.26</v>
      </c>
      <c r="F25" s="158">
        <f t="shared" ref="F25:K25" si="2">SUM(F27:F36)</f>
        <v>0</v>
      </c>
      <c r="G25" s="171">
        <f>SUM(G27:G44)</f>
        <v>0</v>
      </c>
      <c r="H25" s="158">
        <f t="shared" si="2"/>
        <v>0</v>
      </c>
      <c r="I25" s="158">
        <f t="shared" si="2"/>
        <v>0</v>
      </c>
      <c r="J25" s="171">
        <f t="shared" si="2"/>
        <v>0</v>
      </c>
      <c r="K25" s="158">
        <f t="shared" si="2"/>
        <v>0</v>
      </c>
    </row>
    <row r="26" spans="1:11" ht="30.75" thickBot="1" x14ac:dyDescent="0.25">
      <c r="A26" s="41" t="s">
        <v>66</v>
      </c>
      <c r="B26" s="164"/>
      <c r="C26" s="166"/>
      <c r="D26" s="159"/>
      <c r="E26" s="168"/>
      <c r="F26" s="159"/>
      <c r="G26" s="172"/>
      <c r="H26" s="159"/>
      <c r="I26" s="159"/>
      <c r="J26" s="172"/>
      <c r="K26" s="159"/>
    </row>
    <row r="27" spans="1:11" ht="15.75" thickBot="1" x14ac:dyDescent="0.25">
      <c r="A27" s="19" t="s">
        <v>110</v>
      </c>
      <c r="B27" s="10"/>
      <c r="C27" s="64" t="s">
        <v>477</v>
      </c>
      <c r="D27" s="20">
        <f>E27+G27+J27</f>
        <v>124684.68999999999</v>
      </c>
      <c r="E27" s="139">
        <f>122106.29+2578.4</f>
        <v>124684.68999999999</v>
      </c>
      <c r="F27" s="46"/>
      <c r="G27" s="45"/>
      <c r="H27" s="20"/>
      <c r="I27" s="20"/>
      <c r="J27" s="45"/>
      <c r="K27" s="20"/>
    </row>
    <row r="28" spans="1:11" ht="15.75" thickBot="1" x14ac:dyDescent="0.25">
      <c r="A28" s="19" t="s">
        <v>111</v>
      </c>
      <c r="B28" s="10"/>
      <c r="C28" s="64" t="s">
        <v>478</v>
      </c>
      <c r="D28" s="20">
        <f t="shared" ref="D28:D45" si="3">E28+G28+J28</f>
        <v>34693.64</v>
      </c>
      <c r="E28" s="139">
        <v>34693.64</v>
      </c>
      <c r="F28" s="46"/>
      <c r="G28" s="45"/>
      <c r="H28" s="20"/>
      <c r="I28" s="20"/>
      <c r="J28" s="45"/>
      <c r="K28" s="20"/>
    </row>
    <row r="29" spans="1:11" ht="15.75" thickBot="1" x14ac:dyDescent="0.25">
      <c r="A29" s="19" t="s">
        <v>112</v>
      </c>
      <c r="B29" s="10"/>
      <c r="C29" s="64" t="s">
        <v>479</v>
      </c>
      <c r="D29" s="20">
        <f t="shared" si="3"/>
        <v>818141.68</v>
      </c>
      <c r="E29" s="139">
        <f>816473.28+1668.4</f>
        <v>818141.68</v>
      </c>
      <c r="F29" s="46"/>
      <c r="G29" s="45"/>
      <c r="H29" s="20"/>
      <c r="I29" s="20"/>
      <c r="J29" s="45"/>
      <c r="K29" s="20"/>
    </row>
    <row r="30" spans="1:11" ht="15.75" thickBot="1" x14ac:dyDescent="0.25">
      <c r="A30" s="19" t="s">
        <v>111</v>
      </c>
      <c r="B30" s="10"/>
      <c r="C30" s="64" t="s">
        <v>480</v>
      </c>
      <c r="D30" s="20">
        <f t="shared" si="3"/>
        <v>231981.72</v>
      </c>
      <c r="E30" s="139">
        <v>231981.72</v>
      </c>
      <c r="F30" s="46"/>
      <c r="G30" s="45"/>
      <c r="H30" s="20"/>
      <c r="I30" s="20"/>
      <c r="J30" s="45"/>
      <c r="K30" s="20"/>
    </row>
    <row r="31" spans="1:11" ht="15.75" thickBot="1" x14ac:dyDescent="0.25">
      <c r="A31" s="19" t="s">
        <v>113</v>
      </c>
      <c r="B31" s="10"/>
      <c r="C31" s="64" t="s">
        <v>481</v>
      </c>
      <c r="D31" s="20">
        <f t="shared" si="3"/>
        <v>2410432.4500000002</v>
      </c>
      <c r="E31" s="139">
        <f>2681789.35+3517.71-274874.61</f>
        <v>2410432.4500000002</v>
      </c>
      <c r="F31" s="46"/>
      <c r="G31" s="45"/>
      <c r="H31" s="20"/>
      <c r="I31" s="20"/>
      <c r="J31" s="45"/>
      <c r="K31" s="20"/>
    </row>
    <row r="32" spans="1:11" ht="15.75" thickBot="1" x14ac:dyDescent="0.25">
      <c r="A32" s="19" t="s">
        <v>111</v>
      </c>
      <c r="B32" s="10"/>
      <c r="C32" s="64" t="s">
        <v>482</v>
      </c>
      <c r="D32" s="20">
        <f t="shared" si="3"/>
        <v>702819.1</v>
      </c>
      <c r="E32" s="139">
        <f>783082.49-80263.39</f>
        <v>702819.1</v>
      </c>
      <c r="F32" s="46"/>
      <c r="G32" s="45"/>
      <c r="H32" s="20"/>
      <c r="I32" s="20"/>
      <c r="J32" s="45"/>
      <c r="K32" s="20"/>
    </row>
    <row r="33" spans="1:11" ht="15.75" thickBot="1" x14ac:dyDescent="0.25">
      <c r="A33" s="19" t="s">
        <v>110</v>
      </c>
      <c r="B33" s="10"/>
      <c r="C33" s="64" t="s">
        <v>483</v>
      </c>
      <c r="D33" s="20">
        <f t="shared" si="3"/>
        <v>6615000</v>
      </c>
      <c r="E33" s="139">
        <v>6615000</v>
      </c>
      <c r="F33" s="46"/>
      <c r="G33" s="45"/>
      <c r="H33" s="20"/>
      <c r="I33" s="20"/>
      <c r="J33" s="45"/>
      <c r="K33" s="20"/>
    </row>
    <row r="34" spans="1:11" ht="15.75" thickBot="1" x14ac:dyDescent="0.25">
      <c r="A34" s="19" t="s">
        <v>111</v>
      </c>
      <c r="B34" s="10"/>
      <c r="C34" s="64" t="s">
        <v>484</v>
      </c>
      <c r="D34" s="20">
        <f t="shared" si="3"/>
        <v>1931580</v>
      </c>
      <c r="E34" s="139">
        <v>1931580</v>
      </c>
      <c r="F34" s="46"/>
      <c r="G34" s="45"/>
      <c r="H34" s="20"/>
      <c r="I34" s="20"/>
      <c r="J34" s="45"/>
      <c r="K34" s="20"/>
    </row>
    <row r="35" spans="1:11" ht="15.75" thickBot="1" x14ac:dyDescent="0.25">
      <c r="A35" s="19" t="s">
        <v>113</v>
      </c>
      <c r="B35" s="10"/>
      <c r="C35" s="64" t="s">
        <v>485</v>
      </c>
      <c r="D35" s="20">
        <f t="shared" si="3"/>
        <v>1726340</v>
      </c>
      <c r="E35" s="139">
        <v>1726340</v>
      </c>
      <c r="F35" s="46"/>
      <c r="G35" s="45"/>
      <c r="H35" s="20"/>
      <c r="I35" s="20"/>
      <c r="J35" s="45"/>
      <c r="K35" s="20"/>
    </row>
    <row r="36" spans="1:11" ht="15.75" thickBot="1" x14ac:dyDescent="0.25">
      <c r="A36" s="19" t="s">
        <v>111</v>
      </c>
      <c r="B36" s="10"/>
      <c r="C36" s="64" t="s">
        <v>486</v>
      </c>
      <c r="D36" s="20">
        <f t="shared" si="3"/>
        <v>504091.28</v>
      </c>
      <c r="E36" s="139">
        <v>504091.28</v>
      </c>
      <c r="F36" s="46"/>
      <c r="G36" s="45"/>
      <c r="H36" s="20"/>
      <c r="I36" s="20"/>
      <c r="J36" s="45"/>
      <c r="K36" s="20"/>
    </row>
    <row r="37" spans="1:11" ht="15.75" thickBot="1" x14ac:dyDescent="0.25">
      <c r="A37" s="143" t="s">
        <v>113</v>
      </c>
      <c r="B37" s="10"/>
      <c r="C37" s="64" t="s">
        <v>496</v>
      </c>
      <c r="D37" s="20">
        <f t="shared" ref="D37:D38" si="4">E37+G37+J37</f>
        <v>1173659.3999999999</v>
      </c>
      <c r="E37" s="139">
        <f>1173659.4</f>
        <v>1173659.3999999999</v>
      </c>
      <c r="F37" s="46"/>
      <c r="G37" s="45"/>
      <c r="H37" s="20"/>
      <c r="I37" s="20"/>
      <c r="J37" s="45"/>
      <c r="K37" s="20"/>
    </row>
    <row r="38" spans="1:11" ht="15.75" thickBot="1" x14ac:dyDescent="0.25">
      <c r="A38" s="143" t="s">
        <v>111</v>
      </c>
      <c r="B38" s="10"/>
      <c r="C38" s="64" t="s">
        <v>497</v>
      </c>
      <c r="D38" s="20">
        <f t="shared" si="4"/>
        <v>342708.6</v>
      </c>
      <c r="E38" s="139">
        <f>342708.6</f>
        <v>342708.6</v>
      </c>
      <c r="F38" s="46"/>
      <c r="G38" s="45"/>
      <c r="H38" s="20"/>
      <c r="I38" s="20"/>
      <c r="J38" s="45"/>
      <c r="K38" s="20"/>
    </row>
    <row r="39" spans="1:11" ht="15.75" thickBot="1" x14ac:dyDescent="0.25">
      <c r="A39" s="143" t="s">
        <v>113</v>
      </c>
      <c r="B39" s="10"/>
      <c r="C39" s="64" t="s">
        <v>498</v>
      </c>
      <c r="D39" s="20">
        <f t="shared" ref="D39:D40" si="5">E39+G39+J39</f>
        <v>61774.5</v>
      </c>
      <c r="E39" s="139">
        <f>61774.5</f>
        <v>61774.5</v>
      </c>
      <c r="F39" s="46"/>
      <c r="G39" s="45"/>
      <c r="H39" s="20"/>
      <c r="I39" s="20"/>
      <c r="J39" s="45"/>
      <c r="K39" s="20"/>
    </row>
    <row r="40" spans="1:11" ht="15.75" thickBot="1" x14ac:dyDescent="0.25">
      <c r="A40" s="143" t="s">
        <v>111</v>
      </c>
      <c r="B40" s="10"/>
      <c r="C40" s="64" t="s">
        <v>499</v>
      </c>
      <c r="D40" s="20">
        <f t="shared" si="5"/>
        <v>18038.2</v>
      </c>
      <c r="E40" s="139">
        <f>18038.2</f>
        <v>18038.2</v>
      </c>
      <c r="F40" s="46"/>
      <c r="G40" s="45"/>
      <c r="H40" s="20"/>
      <c r="I40" s="20"/>
      <c r="J40" s="45"/>
      <c r="K40" s="20"/>
    </row>
    <row r="41" spans="1:11" ht="15.75" thickBot="1" x14ac:dyDescent="0.25">
      <c r="A41" s="19"/>
      <c r="B41" s="10"/>
      <c r="C41" s="67"/>
      <c r="D41" s="20"/>
      <c r="E41" s="88"/>
      <c r="F41" s="46"/>
      <c r="G41" s="45"/>
      <c r="H41" s="20"/>
      <c r="I41" s="20"/>
      <c r="J41" s="45"/>
      <c r="K41" s="20"/>
    </row>
    <row r="42" spans="1:11" ht="15.75" thickBot="1" x14ac:dyDescent="0.25">
      <c r="A42" s="19" t="s">
        <v>114</v>
      </c>
      <c r="B42" s="10"/>
      <c r="C42" s="64" t="s">
        <v>115</v>
      </c>
      <c r="D42" s="20">
        <f t="shared" si="3"/>
        <v>43000</v>
      </c>
      <c r="E42" s="88">
        <v>43000</v>
      </c>
      <c r="F42" s="46"/>
      <c r="G42" s="45"/>
      <c r="H42" s="20"/>
      <c r="I42" s="20"/>
      <c r="J42" s="45"/>
      <c r="K42" s="20"/>
    </row>
    <row r="43" spans="1:11" ht="15.75" thickBot="1" x14ac:dyDescent="0.25">
      <c r="A43" s="19" t="s">
        <v>114</v>
      </c>
      <c r="B43" s="10"/>
      <c r="C43" s="64" t="s">
        <v>487</v>
      </c>
      <c r="D43" s="20">
        <f t="shared" si="3"/>
        <v>25000</v>
      </c>
      <c r="E43" s="88">
        <v>25000</v>
      </c>
      <c r="F43" s="46"/>
      <c r="G43" s="45"/>
      <c r="H43" s="20"/>
      <c r="I43" s="20"/>
      <c r="J43" s="45"/>
      <c r="K43" s="20"/>
    </row>
    <row r="44" spans="1:11" ht="15.75" thickBot="1" x14ac:dyDescent="0.25">
      <c r="A44" s="19" t="s">
        <v>116</v>
      </c>
      <c r="B44" s="10"/>
      <c r="C44" s="64" t="s">
        <v>115</v>
      </c>
      <c r="D44" s="20">
        <f t="shared" si="3"/>
        <v>900</v>
      </c>
      <c r="E44" s="88">
        <v>900</v>
      </c>
      <c r="F44" s="46"/>
      <c r="G44" s="45"/>
      <c r="H44" s="20"/>
      <c r="I44" s="20"/>
      <c r="J44" s="45"/>
      <c r="K44" s="20"/>
    </row>
    <row r="45" spans="1:11" ht="15.75" thickBot="1" x14ac:dyDescent="0.25">
      <c r="A45" s="19" t="s">
        <v>117</v>
      </c>
      <c r="B45" s="10"/>
      <c r="C45" s="64" t="s">
        <v>118</v>
      </c>
      <c r="D45" s="20">
        <f t="shared" si="3"/>
        <v>250000</v>
      </c>
      <c r="E45" s="88"/>
      <c r="F45" s="46"/>
      <c r="G45" s="45">
        <v>250000</v>
      </c>
      <c r="H45" s="20"/>
      <c r="I45" s="20"/>
      <c r="J45" s="45"/>
      <c r="K45" s="20"/>
    </row>
    <row r="46" spans="1:11" ht="15.75" thickBot="1" x14ac:dyDescent="0.25">
      <c r="A46" s="19" t="s">
        <v>119</v>
      </c>
      <c r="B46" s="10"/>
      <c r="C46" s="85" t="s">
        <v>203</v>
      </c>
      <c r="D46" s="20">
        <f>E46+G46+J46</f>
        <v>687810</v>
      </c>
      <c r="E46" s="88"/>
      <c r="F46" s="46"/>
      <c r="G46" s="45">
        <f>731325-43515</f>
        <v>687810</v>
      </c>
      <c r="H46" s="20"/>
      <c r="I46" s="20"/>
      <c r="J46" s="45"/>
      <c r="K46" s="20"/>
    </row>
    <row r="47" spans="1:11" ht="15.75" thickBot="1" x14ac:dyDescent="0.25">
      <c r="A47" s="19"/>
      <c r="B47" s="10"/>
      <c r="C47" s="67"/>
      <c r="D47" s="20"/>
      <c r="E47" s="88"/>
      <c r="F47" s="46"/>
      <c r="G47" s="45"/>
      <c r="H47" s="20"/>
      <c r="I47" s="20"/>
      <c r="J47" s="45"/>
      <c r="K47" s="20"/>
    </row>
    <row r="48" spans="1:11" ht="15.75" thickBot="1" x14ac:dyDescent="0.25">
      <c r="A48" s="19" t="s">
        <v>67</v>
      </c>
      <c r="B48" s="34">
        <v>220</v>
      </c>
      <c r="C48" s="67">
        <v>321</v>
      </c>
      <c r="D48" s="20">
        <f>E48+G48+J48</f>
        <v>0</v>
      </c>
      <c r="E48" s="88"/>
      <c r="F48" s="46"/>
      <c r="G48" s="45"/>
      <c r="H48" s="20"/>
      <c r="I48" s="20"/>
      <c r="J48" s="45"/>
      <c r="K48" s="20"/>
    </row>
    <row r="49" spans="1:11" ht="15.75" thickBot="1" x14ac:dyDescent="0.25">
      <c r="A49" s="42" t="s">
        <v>5</v>
      </c>
      <c r="B49" s="10"/>
      <c r="C49" s="67"/>
      <c r="D49" s="20"/>
      <c r="E49" s="88"/>
      <c r="F49" s="46"/>
      <c r="G49" s="45"/>
      <c r="H49" s="20"/>
      <c r="I49" s="20"/>
      <c r="J49" s="45"/>
      <c r="K49" s="20"/>
    </row>
    <row r="50" spans="1:11" ht="15.75" thickBot="1" x14ac:dyDescent="0.25">
      <c r="A50" s="19" t="s">
        <v>68</v>
      </c>
      <c r="B50" s="34">
        <v>230</v>
      </c>
      <c r="C50" s="67">
        <v>851</v>
      </c>
      <c r="D50" s="20">
        <f>E50+G50+J50</f>
        <v>252843</v>
      </c>
      <c r="E50" s="88">
        <f>E52+E54+E53</f>
        <v>252843</v>
      </c>
      <c r="F50" s="46"/>
      <c r="G50" s="45"/>
      <c r="H50" s="20"/>
      <c r="I50" s="20"/>
      <c r="J50" s="45"/>
      <c r="K50" s="20"/>
    </row>
    <row r="51" spans="1:11" ht="15.75" thickBot="1" x14ac:dyDescent="0.25">
      <c r="A51" s="42" t="s">
        <v>5</v>
      </c>
      <c r="B51" s="10"/>
      <c r="C51" s="67"/>
      <c r="D51" s="20"/>
      <c r="E51" s="88"/>
      <c r="F51" s="46"/>
      <c r="G51" s="45"/>
      <c r="H51" s="20"/>
      <c r="I51" s="20"/>
      <c r="J51" s="45"/>
      <c r="K51" s="20"/>
    </row>
    <row r="52" spans="1:11" ht="15.75" thickBot="1" x14ac:dyDescent="0.25">
      <c r="A52" s="58" t="s">
        <v>204</v>
      </c>
      <c r="B52" s="51"/>
      <c r="C52" s="64" t="s">
        <v>206</v>
      </c>
      <c r="D52" s="20">
        <f t="shared" ref="D52:D54" si="6">E52+G52+J52</f>
        <v>248817.4</v>
      </c>
      <c r="E52" s="80">
        <v>248817.4</v>
      </c>
      <c r="F52" s="53"/>
      <c r="G52" s="74"/>
      <c r="H52" s="52"/>
      <c r="I52" s="52"/>
      <c r="J52" s="52"/>
      <c r="K52" s="52"/>
    </row>
    <row r="53" spans="1:11" ht="15.75" thickBot="1" x14ac:dyDescent="0.25">
      <c r="A53" s="145" t="s">
        <v>205</v>
      </c>
      <c r="B53" s="51"/>
      <c r="C53" s="64" t="s">
        <v>528</v>
      </c>
      <c r="D53" s="20">
        <f t="shared" ref="D53" si="7">E53+G53+J53</f>
        <v>800</v>
      </c>
      <c r="E53" s="81">
        <v>800</v>
      </c>
      <c r="F53" s="78"/>
      <c r="G53" s="77"/>
      <c r="H53" s="76"/>
      <c r="I53" s="76"/>
      <c r="J53" s="76"/>
      <c r="K53" s="76"/>
    </row>
    <row r="54" spans="1:11" ht="15.75" thickBot="1" x14ac:dyDescent="0.25">
      <c r="A54" s="58" t="s">
        <v>205</v>
      </c>
      <c r="B54" s="51"/>
      <c r="C54" s="64" t="s">
        <v>207</v>
      </c>
      <c r="D54" s="20">
        <f t="shared" si="6"/>
        <v>3225.6</v>
      </c>
      <c r="E54" s="81">
        <v>3225.6</v>
      </c>
      <c r="F54" s="78"/>
      <c r="G54" s="77"/>
      <c r="H54" s="76"/>
      <c r="I54" s="76"/>
      <c r="J54" s="76"/>
      <c r="K54" s="76"/>
    </row>
    <row r="55" spans="1:11" ht="15.75" thickBot="1" x14ac:dyDescent="0.25">
      <c r="A55" s="86"/>
      <c r="B55" s="57"/>
      <c r="C55" s="82"/>
      <c r="D55" s="76"/>
      <c r="E55" s="83"/>
      <c r="F55" s="84"/>
      <c r="G55" s="74"/>
      <c r="H55" s="52"/>
      <c r="I55" s="52"/>
      <c r="J55" s="52"/>
      <c r="K55" s="52"/>
    </row>
    <row r="56" spans="1:11" ht="15.75" thickBot="1" x14ac:dyDescent="0.25">
      <c r="A56" s="11" t="s">
        <v>81</v>
      </c>
      <c r="B56" s="37">
        <v>240</v>
      </c>
      <c r="C56" s="70"/>
      <c r="D56" s="21"/>
      <c r="E56" s="140"/>
      <c r="F56" s="50"/>
      <c r="G56" s="59"/>
      <c r="H56" s="21"/>
      <c r="I56" s="21"/>
      <c r="J56" s="59"/>
      <c r="K56" s="21"/>
    </row>
    <row r="57" spans="1:11" ht="30.75" thickBot="1" x14ac:dyDescent="0.25">
      <c r="A57" s="51" t="s">
        <v>69</v>
      </c>
      <c r="B57" s="38">
        <v>250</v>
      </c>
      <c r="C57" s="71">
        <v>244</v>
      </c>
      <c r="D57" s="52">
        <f>E57+G57+J57</f>
        <v>3456</v>
      </c>
      <c r="E57" s="141"/>
      <c r="F57" s="53"/>
      <c r="G57" s="74">
        <f>G58</f>
        <v>3456</v>
      </c>
      <c r="H57" s="52"/>
      <c r="I57" s="52"/>
      <c r="J57" s="74"/>
      <c r="K57" s="52"/>
    </row>
    <row r="58" spans="1:11" ht="16.5" customHeight="1" thickBot="1" x14ac:dyDescent="0.25">
      <c r="A58" s="89" t="s">
        <v>208</v>
      </c>
      <c r="B58" s="61"/>
      <c r="C58" s="85" t="s">
        <v>209</v>
      </c>
      <c r="D58" s="20">
        <f t="shared" ref="D58" si="8">E58+G58+J58</f>
        <v>3456</v>
      </c>
      <c r="E58" s="88"/>
      <c r="F58" s="46"/>
      <c r="G58" s="45">
        <f>3675-219</f>
        <v>3456</v>
      </c>
      <c r="H58" s="20"/>
      <c r="I58" s="20"/>
      <c r="J58" s="20"/>
      <c r="K58" s="20"/>
    </row>
    <row r="59" spans="1:11" ht="15.75" thickBot="1" x14ac:dyDescent="0.25">
      <c r="A59" s="87"/>
      <c r="B59" s="61"/>
      <c r="C59" s="79"/>
      <c r="D59" s="20"/>
      <c r="E59" s="88"/>
      <c r="F59" s="46"/>
      <c r="G59" s="45"/>
      <c r="H59" s="20"/>
      <c r="I59" s="20"/>
      <c r="J59" s="20"/>
      <c r="K59" s="20"/>
    </row>
    <row r="60" spans="1:11" s="49" customFormat="1" ht="18.75" customHeight="1" thickBot="1" x14ac:dyDescent="0.25">
      <c r="A60" s="39" t="s">
        <v>70</v>
      </c>
      <c r="B60" s="47">
        <v>260</v>
      </c>
      <c r="C60" s="68" t="s">
        <v>56</v>
      </c>
      <c r="D60" s="48">
        <f t="shared" ref="D60:K60" si="9">D61+D62+D68+D87+D95+D103</f>
        <v>6840545.2899999991</v>
      </c>
      <c r="E60" s="138">
        <f t="shared" si="9"/>
        <v>5456544.6899999995</v>
      </c>
      <c r="F60" s="48">
        <f t="shared" si="9"/>
        <v>0</v>
      </c>
      <c r="G60" s="73">
        <f t="shared" si="9"/>
        <v>435310</v>
      </c>
      <c r="H60" s="48">
        <f t="shared" si="9"/>
        <v>0</v>
      </c>
      <c r="I60" s="48">
        <f t="shared" si="9"/>
        <v>0</v>
      </c>
      <c r="J60" s="73">
        <f t="shared" si="9"/>
        <v>948690.6</v>
      </c>
      <c r="K60" s="48">
        <f t="shared" si="9"/>
        <v>0</v>
      </c>
    </row>
    <row r="61" spans="1:11" ht="15.75" thickBot="1" x14ac:dyDescent="0.25">
      <c r="A61" s="39" t="s">
        <v>120</v>
      </c>
      <c r="B61" s="10"/>
      <c r="C61" s="64" t="s">
        <v>129</v>
      </c>
      <c r="D61" s="48">
        <f>E61+G61+J61</f>
        <v>57500</v>
      </c>
      <c r="E61" s="138">
        <v>57500</v>
      </c>
      <c r="F61" s="46"/>
      <c r="G61" s="45"/>
      <c r="H61" s="20"/>
      <c r="I61" s="20"/>
      <c r="J61" s="45"/>
      <c r="K61" s="20"/>
    </row>
    <row r="62" spans="1:11" ht="15.75" thickBot="1" x14ac:dyDescent="0.25">
      <c r="A62" s="39" t="s">
        <v>121</v>
      </c>
      <c r="B62" s="10"/>
      <c r="C62" s="69" t="s">
        <v>122</v>
      </c>
      <c r="D62" s="48">
        <f>E62+G62+J62</f>
        <v>3680006.48</v>
      </c>
      <c r="E62" s="138">
        <f>SUM(E63:E65)</f>
        <v>3680006.48</v>
      </c>
      <c r="F62" s="48">
        <f t="shared" ref="F62:K62" si="10">SUM(F63:F65)</f>
        <v>0</v>
      </c>
      <c r="G62" s="73">
        <f t="shared" si="10"/>
        <v>0</v>
      </c>
      <c r="H62" s="48">
        <f t="shared" si="10"/>
        <v>0</v>
      </c>
      <c r="I62" s="48">
        <f t="shared" si="10"/>
        <v>0</v>
      </c>
      <c r="J62" s="73">
        <f t="shared" si="10"/>
        <v>0</v>
      </c>
      <c r="K62" s="48">
        <f t="shared" si="10"/>
        <v>0</v>
      </c>
    </row>
    <row r="63" spans="1:11" ht="15.75" thickBot="1" x14ac:dyDescent="0.25">
      <c r="A63" s="19" t="s">
        <v>123</v>
      </c>
      <c r="B63" s="10"/>
      <c r="C63" s="64" t="s">
        <v>124</v>
      </c>
      <c r="D63" s="20">
        <f t="shared" ref="D63:D65" si="11">E63</f>
        <v>3372406.48</v>
      </c>
      <c r="E63" s="88">
        <f>3127600+244806.48</f>
        <v>3372406.48</v>
      </c>
      <c r="F63" s="46"/>
      <c r="G63" s="45"/>
      <c r="H63" s="20"/>
      <c r="I63" s="20"/>
      <c r="J63" s="45"/>
      <c r="K63" s="20"/>
    </row>
    <row r="64" spans="1:11" ht="15.75" thickBot="1" x14ac:dyDescent="0.25">
      <c r="A64" s="19" t="s">
        <v>125</v>
      </c>
      <c r="B64" s="10"/>
      <c r="C64" s="64" t="s">
        <v>124</v>
      </c>
      <c r="D64" s="20">
        <f t="shared" si="11"/>
        <v>87000</v>
      </c>
      <c r="E64" s="88">
        <v>87000</v>
      </c>
      <c r="F64" s="46"/>
      <c r="G64" s="45"/>
      <c r="H64" s="20"/>
      <c r="I64" s="20"/>
      <c r="J64" s="45"/>
      <c r="K64" s="20"/>
    </row>
    <row r="65" spans="1:11" ht="15.75" thickBot="1" x14ac:dyDescent="0.25">
      <c r="A65" s="19" t="s">
        <v>126</v>
      </c>
      <c r="B65" s="10"/>
      <c r="C65" s="64" t="s">
        <v>124</v>
      </c>
      <c r="D65" s="20">
        <f t="shared" si="11"/>
        <v>220600</v>
      </c>
      <c r="E65" s="88">
        <v>220600</v>
      </c>
      <c r="F65" s="46"/>
      <c r="G65" s="45"/>
      <c r="H65" s="20"/>
      <c r="I65" s="20"/>
      <c r="J65" s="45"/>
      <c r="K65" s="20"/>
    </row>
    <row r="66" spans="1:11" ht="17.25" customHeight="1" thickBot="1" x14ac:dyDescent="0.25">
      <c r="A66" s="39" t="s">
        <v>127</v>
      </c>
      <c r="B66" s="10"/>
      <c r="C66" s="69" t="s">
        <v>122</v>
      </c>
      <c r="D66" s="48">
        <f>E66</f>
        <v>0</v>
      </c>
      <c r="E66" s="138">
        <f>SUM(E67)</f>
        <v>0</v>
      </c>
      <c r="F66" s="46"/>
      <c r="G66" s="45"/>
      <c r="H66" s="20"/>
      <c r="I66" s="20"/>
      <c r="J66" s="45"/>
      <c r="K66" s="20"/>
    </row>
    <row r="67" spans="1:11" ht="18.75" customHeight="1" thickBot="1" x14ac:dyDescent="0.25">
      <c r="A67" s="19" t="s">
        <v>128</v>
      </c>
      <c r="B67" s="10"/>
      <c r="C67" s="64" t="s">
        <v>129</v>
      </c>
      <c r="D67" s="20">
        <f>E67</f>
        <v>0</v>
      </c>
      <c r="E67" s="88"/>
      <c r="F67" s="46"/>
      <c r="G67" s="45"/>
      <c r="H67" s="20"/>
      <c r="I67" s="20"/>
      <c r="J67" s="45"/>
      <c r="K67" s="20"/>
    </row>
    <row r="68" spans="1:11" ht="15.75" thickBot="1" x14ac:dyDescent="0.25">
      <c r="A68" s="39" t="s">
        <v>130</v>
      </c>
      <c r="B68" s="10"/>
      <c r="C68" s="69" t="s">
        <v>122</v>
      </c>
      <c r="D68" s="48">
        <f>E68+G68+J68</f>
        <v>914569.28</v>
      </c>
      <c r="E68" s="138">
        <f t="shared" ref="E68:K68" si="12">SUM(E69:E85)</f>
        <v>479569.28</v>
      </c>
      <c r="F68" s="48">
        <f t="shared" si="12"/>
        <v>0</v>
      </c>
      <c r="G68" s="73">
        <f t="shared" si="12"/>
        <v>435000</v>
      </c>
      <c r="H68" s="48">
        <f t="shared" si="12"/>
        <v>0</v>
      </c>
      <c r="I68" s="48">
        <f t="shared" si="12"/>
        <v>0</v>
      </c>
      <c r="J68" s="73">
        <f t="shared" si="12"/>
        <v>0</v>
      </c>
      <c r="K68" s="48">
        <f t="shared" si="12"/>
        <v>0</v>
      </c>
    </row>
    <row r="69" spans="1:11" ht="15.75" thickBot="1" x14ac:dyDescent="0.25">
      <c r="A69" s="19" t="s">
        <v>128</v>
      </c>
      <c r="B69" s="10"/>
      <c r="C69" s="64" t="s">
        <v>129</v>
      </c>
      <c r="D69" s="20">
        <f t="shared" ref="D69:D85" si="13">E69+G69+J69</f>
        <v>32000</v>
      </c>
      <c r="E69" s="88">
        <v>32000</v>
      </c>
      <c r="F69" s="46"/>
      <c r="G69" s="45"/>
      <c r="H69" s="20"/>
      <c r="I69" s="20"/>
      <c r="J69" s="45"/>
      <c r="K69" s="20"/>
    </row>
    <row r="70" spans="1:11" ht="15.75" thickBot="1" x14ac:dyDescent="0.25">
      <c r="A70" s="19" t="s">
        <v>131</v>
      </c>
      <c r="B70" s="10"/>
      <c r="C70" s="64" t="s">
        <v>129</v>
      </c>
      <c r="D70" s="20">
        <f t="shared" si="13"/>
        <v>43456.1</v>
      </c>
      <c r="E70" s="88">
        <f>30000+13456.1</f>
        <v>43456.1</v>
      </c>
      <c r="F70" s="46"/>
      <c r="G70" s="45"/>
      <c r="H70" s="20"/>
      <c r="I70" s="20"/>
      <c r="J70" s="45"/>
      <c r="K70" s="20"/>
    </row>
    <row r="71" spans="1:11" ht="15.75" thickBot="1" x14ac:dyDescent="0.25">
      <c r="A71" s="19" t="s">
        <v>132</v>
      </c>
      <c r="B71" s="10"/>
      <c r="C71" s="64" t="s">
        <v>129</v>
      </c>
      <c r="D71" s="20">
        <f t="shared" si="13"/>
        <v>90000</v>
      </c>
      <c r="E71" s="88">
        <v>90000</v>
      </c>
      <c r="F71" s="46"/>
      <c r="G71" s="45"/>
      <c r="H71" s="20"/>
      <c r="I71" s="20"/>
      <c r="J71" s="45"/>
      <c r="K71" s="20"/>
    </row>
    <row r="72" spans="1:11" ht="15.75" thickBot="1" x14ac:dyDescent="0.25">
      <c r="A72" s="19" t="s">
        <v>133</v>
      </c>
      <c r="B72" s="10"/>
      <c r="C72" s="64" t="s">
        <v>134</v>
      </c>
      <c r="D72" s="20">
        <f t="shared" si="13"/>
        <v>16543.900000000001</v>
      </c>
      <c r="E72" s="88">
        <f>30000-13456.1</f>
        <v>16543.900000000001</v>
      </c>
      <c r="F72" s="46"/>
      <c r="G72" s="45"/>
      <c r="H72" s="20"/>
      <c r="I72" s="20"/>
      <c r="J72" s="45"/>
      <c r="K72" s="20"/>
    </row>
    <row r="73" spans="1:11" ht="15.75" thickBot="1" x14ac:dyDescent="0.25">
      <c r="A73" s="19" t="s">
        <v>135</v>
      </c>
      <c r="B73" s="10"/>
      <c r="C73" s="64" t="s">
        <v>129</v>
      </c>
      <c r="D73" s="20">
        <f t="shared" si="13"/>
        <v>54398.28</v>
      </c>
      <c r="E73" s="88">
        <f>60000-1506.72-2040-2000-55</f>
        <v>54398.28</v>
      </c>
      <c r="F73" s="46"/>
      <c r="G73" s="45"/>
      <c r="H73" s="20"/>
      <c r="I73" s="20"/>
      <c r="J73" s="45"/>
      <c r="K73" s="20"/>
    </row>
    <row r="74" spans="1:11" ht="15.75" thickBot="1" x14ac:dyDescent="0.25">
      <c r="A74" s="19" t="s">
        <v>136</v>
      </c>
      <c r="B74" s="10"/>
      <c r="C74" s="64" t="s">
        <v>129</v>
      </c>
      <c r="D74" s="20">
        <f t="shared" si="13"/>
        <v>5000</v>
      </c>
      <c r="E74" s="88">
        <v>5000</v>
      </c>
      <c r="F74" s="46"/>
      <c r="G74" s="45"/>
      <c r="H74" s="20"/>
      <c r="I74" s="20"/>
      <c r="J74" s="45"/>
      <c r="K74" s="20"/>
    </row>
    <row r="75" spans="1:11" ht="30.75" thickBot="1" x14ac:dyDescent="0.25">
      <c r="A75" s="19" t="s">
        <v>137</v>
      </c>
      <c r="B75" s="10"/>
      <c r="C75" s="64" t="s">
        <v>129</v>
      </c>
      <c r="D75" s="20">
        <f t="shared" si="13"/>
        <v>20900</v>
      </c>
      <c r="E75" s="88">
        <f>10000-1000+8000+3900</f>
        <v>20900</v>
      </c>
      <c r="F75" s="46"/>
      <c r="G75" s="45"/>
      <c r="H75" s="20"/>
      <c r="I75" s="20"/>
      <c r="J75" s="45"/>
      <c r="K75" s="20"/>
    </row>
    <row r="76" spans="1:11" ht="15.75" thickBot="1" x14ac:dyDescent="0.25">
      <c r="A76" s="19" t="s">
        <v>138</v>
      </c>
      <c r="B76" s="10"/>
      <c r="C76" s="64" t="s">
        <v>129</v>
      </c>
      <c r="D76" s="20">
        <f t="shared" si="13"/>
        <v>3055</v>
      </c>
      <c r="E76" s="88">
        <f>3000+55</f>
        <v>3055</v>
      </c>
      <c r="F76" s="46"/>
      <c r="G76" s="45"/>
      <c r="H76" s="20"/>
      <c r="I76" s="20"/>
      <c r="J76" s="45"/>
      <c r="K76" s="20"/>
    </row>
    <row r="77" spans="1:11" ht="15.75" thickBot="1" x14ac:dyDescent="0.25">
      <c r="A77" s="19" t="s">
        <v>139</v>
      </c>
      <c r="B77" s="10"/>
      <c r="C77" s="64" t="s">
        <v>129</v>
      </c>
      <c r="D77" s="20">
        <f t="shared" si="13"/>
        <v>5000</v>
      </c>
      <c r="E77" s="88">
        <v>5000</v>
      </c>
      <c r="F77" s="46"/>
      <c r="G77" s="45"/>
      <c r="H77" s="20"/>
      <c r="I77" s="20"/>
      <c r="J77" s="45"/>
      <c r="K77" s="20"/>
    </row>
    <row r="78" spans="1:11" ht="15.75" thickBot="1" x14ac:dyDescent="0.25">
      <c r="A78" s="19" t="s">
        <v>140</v>
      </c>
      <c r="B78" s="10"/>
      <c r="C78" s="64" t="s">
        <v>129</v>
      </c>
      <c r="D78" s="20">
        <f t="shared" si="13"/>
        <v>25000</v>
      </c>
      <c r="E78" s="88">
        <v>25000</v>
      </c>
      <c r="F78" s="46"/>
      <c r="G78" s="45"/>
      <c r="H78" s="20"/>
      <c r="I78" s="20"/>
      <c r="J78" s="45"/>
      <c r="K78" s="20"/>
    </row>
    <row r="79" spans="1:11" ht="15.75" thickBot="1" x14ac:dyDescent="0.25">
      <c r="A79" s="19" t="s">
        <v>141</v>
      </c>
      <c r="B79" s="10"/>
      <c r="C79" s="64" t="s">
        <v>129</v>
      </c>
      <c r="D79" s="20">
        <f t="shared" si="13"/>
        <v>87084</v>
      </c>
      <c r="E79" s="88">
        <v>87084</v>
      </c>
      <c r="F79" s="46"/>
      <c r="G79" s="45"/>
      <c r="H79" s="20"/>
      <c r="I79" s="20"/>
      <c r="J79" s="45"/>
      <c r="K79" s="20"/>
    </row>
    <row r="80" spans="1:11" ht="15.75" thickBot="1" x14ac:dyDescent="0.25">
      <c r="A80" s="19" t="s">
        <v>142</v>
      </c>
      <c r="B80" s="10"/>
      <c r="C80" s="64" t="s">
        <v>129</v>
      </c>
      <c r="D80" s="20">
        <f t="shared" si="13"/>
        <v>65882</v>
      </c>
      <c r="E80" s="88">
        <f>100000-2250-15000-4968-8000-3900</f>
        <v>65882</v>
      </c>
      <c r="F80" s="46"/>
      <c r="G80" s="45"/>
      <c r="H80" s="20"/>
      <c r="I80" s="20"/>
      <c r="J80" s="45"/>
      <c r="K80" s="20"/>
    </row>
    <row r="81" spans="1:11" ht="15.75" thickBot="1" x14ac:dyDescent="0.25">
      <c r="A81" s="55" t="s">
        <v>143</v>
      </c>
      <c r="B81" s="10"/>
      <c r="C81" s="64" t="s">
        <v>129</v>
      </c>
      <c r="D81" s="20">
        <f t="shared" si="13"/>
        <v>25000</v>
      </c>
      <c r="E81" s="88">
        <v>25000</v>
      </c>
      <c r="F81" s="46"/>
      <c r="G81" s="45"/>
      <c r="H81" s="20"/>
      <c r="I81" s="20"/>
      <c r="J81" s="45"/>
      <c r="K81" s="20"/>
    </row>
    <row r="82" spans="1:11" ht="15.75" thickBot="1" x14ac:dyDescent="0.25">
      <c r="A82" s="144" t="s">
        <v>144</v>
      </c>
      <c r="B82" s="10"/>
      <c r="C82" s="64" t="s">
        <v>129</v>
      </c>
      <c r="D82" s="20">
        <f t="shared" si="13"/>
        <v>3250</v>
      </c>
      <c r="E82" s="88">
        <f>1000+2250</f>
        <v>3250</v>
      </c>
      <c r="F82" s="46"/>
      <c r="G82" s="45"/>
      <c r="H82" s="20"/>
      <c r="I82" s="20"/>
      <c r="J82" s="45"/>
      <c r="K82" s="20"/>
    </row>
    <row r="83" spans="1:11" ht="15.75" thickBot="1" x14ac:dyDescent="0.25">
      <c r="A83" s="144" t="s">
        <v>505</v>
      </c>
      <c r="B83" s="10"/>
      <c r="C83" s="64" t="s">
        <v>129</v>
      </c>
      <c r="D83" s="20">
        <f t="shared" ref="D83:D84" si="14">E83+G83+J83</f>
        <v>3000</v>
      </c>
      <c r="E83" s="88">
        <v>3000</v>
      </c>
      <c r="F83" s="46"/>
      <c r="G83" s="45"/>
      <c r="H83" s="20"/>
      <c r="I83" s="20"/>
      <c r="J83" s="45"/>
      <c r="K83" s="20"/>
    </row>
    <row r="84" spans="1:11" ht="30.75" thickBot="1" x14ac:dyDescent="0.25">
      <c r="A84" s="144" t="s">
        <v>502</v>
      </c>
      <c r="B84" s="10"/>
      <c r="C84" s="64" t="s">
        <v>503</v>
      </c>
      <c r="D84" s="20">
        <f t="shared" si="14"/>
        <v>100000</v>
      </c>
      <c r="E84" s="88">
        <v>0</v>
      </c>
      <c r="F84" s="46"/>
      <c r="G84" s="45">
        <v>100000</v>
      </c>
      <c r="H84" s="20"/>
      <c r="I84" s="20"/>
      <c r="J84" s="45"/>
      <c r="K84" s="20"/>
    </row>
    <row r="85" spans="1:11" ht="30.75" thickBot="1" x14ac:dyDescent="0.25">
      <c r="A85" s="55" t="s">
        <v>504</v>
      </c>
      <c r="B85" s="10"/>
      <c r="C85" s="64" t="s">
        <v>503</v>
      </c>
      <c r="D85" s="20">
        <f t="shared" si="13"/>
        <v>335000</v>
      </c>
      <c r="E85" s="88">
        <v>0</v>
      </c>
      <c r="F85" s="46"/>
      <c r="G85" s="45">
        <v>335000</v>
      </c>
      <c r="H85" s="20"/>
      <c r="I85" s="20"/>
      <c r="J85" s="45"/>
      <c r="K85" s="20"/>
    </row>
    <row r="86" spans="1:11" ht="15.75" thickBot="1" x14ac:dyDescent="0.25">
      <c r="A86" s="19"/>
      <c r="B86" s="10"/>
      <c r="C86" s="64"/>
      <c r="D86" s="20"/>
      <c r="E86" s="88"/>
      <c r="F86" s="46"/>
      <c r="G86" s="45"/>
      <c r="H86" s="20"/>
      <c r="I86" s="20"/>
      <c r="J86" s="45"/>
      <c r="K86" s="20"/>
    </row>
    <row r="87" spans="1:11" ht="15.75" thickBot="1" x14ac:dyDescent="0.25">
      <c r="A87" s="39" t="s">
        <v>145</v>
      </c>
      <c r="B87" s="10"/>
      <c r="C87" s="69" t="s">
        <v>122</v>
      </c>
      <c r="D87" s="48">
        <f>E87+G87+J87</f>
        <v>237746.72</v>
      </c>
      <c r="E87" s="138">
        <f t="shared" ref="E87:K87" si="15">SUM(E88:E94)</f>
        <v>237746.72</v>
      </c>
      <c r="F87" s="48">
        <f t="shared" si="15"/>
        <v>0</v>
      </c>
      <c r="G87" s="73">
        <f t="shared" si="15"/>
        <v>0</v>
      </c>
      <c r="H87" s="48">
        <f t="shared" si="15"/>
        <v>0</v>
      </c>
      <c r="I87" s="48">
        <f t="shared" si="15"/>
        <v>0</v>
      </c>
      <c r="J87" s="73">
        <f t="shared" si="15"/>
        <v>0</v>
      </c>
      <c r="K87" s="48">
        <f t="shared" si="15"/>
        <v>0</v>
      </c>
    </row>
    <row r="88" spans="1:11" ht="15.75" thickBot="1" x14ac:dyDescent="0.25">
      <c r="A88" s="19" t="s">
        <v>146</v>
      </c>
      <c r="B88" s="10"/>
      <c r="C88" s="64" t="s">
        <v>129</v>
      </c>
      <c r="D88" s="20">
        <f>E88+G88+J88</f>
        <v>35040</v>
      </c>
      <c r="E88" s="88">
        <f>33000+2040</f>
        <v>35040</v>
      </c>
      <c r="F88" s="46"/>
      <c r="G88" s="45"/>
      <c r="H88" s="20"/>
      <c r="I88" s="20"/>
      <c r="J88" s="45"/>
      <c r="K88" s="20"/>
    </row>
    <row r="89" spans="1:11" ht="15.75" thickBot="1" x14ac:dyDescent="0.25">
      <c r="A89" s="19" t="s">
        <v>147</v>
      </c>
      <c r="B89" s="10"/>
      <c r="C89" s="64" t="s">
        <v>129</v>
      </c>
      <c r="D89" s="20">
        <f t="shared" ref="D89:D102" si="16">E89+G89+J89</f>
        <v>7200</v>
      </c>
      <c r="E89" s="88">
        <v>7200</v>
      </c>
      <c r="F89" s="46"/>
      <c r="G89" s="45"/>
      <c r="H89" s="20"/>
      <c r="I89" s="20"/>
      <c r="J89" s="45"/>
      <c r="K89" s="20"/>
    </row>
    <row r="90" spans="1:11" ht="15.75" thickBot="1" x14ac:dyDescent="0.25">
      <c r="A90" s="19" t="s">
        <v>148</v>
      </c>
      <c r="B90" s="10"/>
      <c r="C90" s="64" t="s">
        <v>129</v>
      </c>
      <c r="D90" s="20">
        <f t="shared" si="16"/>
        <v>110000</v>
      </c>
      <c r="E90" s="88">
        <v>110000</v>
      </c>
      <c r="F90" s="46"/>
      <c r="G90" s="45"/>
      <c r="H90" s="20"/>
      <c r="I90" s="20"/>
      <c r="J90" s="45"/>
      <c r="K90" s="20"/>
    </row>
    <row r="91" spans="1:11" ht="15.75" thickBot="1" x14ac:dyDescent="0.25">
      <c r="A91" s="19" t="s">
        <v>149</v>
      </c>
      <c r="B91" s="10"/>
      <c r="C91" s="64" t="s">
        <v>129</v>
      </c>
      <c r="D91" s="20">
        <f t="shared" si="16"/>
        <v>41506.720000000001</v>
      </c>
      <c r="E91" s="88">
        <f>40000+1506.72</f>
        <v>41506.720000000001</v>
      </c>
      <c r="F91" s="46"/>
      <c r="G91" s="45"/>
      <c r="H91" s="20"/>
      <c r="I91" s="20"/>
      <c r="J91" s="45"/>
      <c r="K91" s="20"/>
    </row>
    <row r="92" spans="1:11" ht="15.75" thickBot="1" x14ac:dyDescent="0.25">
      <c r="A92" s="19" t="s">
        <v>150</v>
      </c>
      <c r="B92" s="10"/>
      <c r="C92" s="64" t="s">
        <v>129</v>
      </c>
      <c r="D92" s="20">
        <f t="shared" si="16"/>
        <v>30000</v>
      </c>
      <c r="E92" s="88">
        <v>30000</v>
      </c>
      <c r="F92" s="46"/>
      <c r="G92" s="45"/>
      <c r="H92" s="20"/>
      <c r="I92" s="20"/>
      <c r="J92" s="45"/>
      <c r="K92" s="20"/>
    </row>
    <row r="93" spans="1:11" ht="15.75" thickBot="1" x14ac:dyDescent="0.25">
      <c r="A93" s="19" t="s">
        <v>151</v>
      </c>
      <c r="B93" s="10"/>
      <c r="C93" s="64" t="s">
        <v>129</v>
      </c>
      <c r="D93" s="20">
        <f t="shared" si="16"/>
        <v>2000</v>
      </c>
      <c r="E93" s="88">
        <v>2000</v>
      </c>
      <c r="F93" s="46"/>
      <c r="G93" s="45"/>
      <c r="H93" s="20"/>
      <c r="I93" s="20"/>
      <c r="J93" s="45"/>
      <c r="K93" s="20"/>
    </row>
    <row r="94" spans="1:11" ht="15.75" thickBot="1" x14ac:dyDescent="0.25">
      <c r="A94" s="19" t="s">
        <v>152</v>
      </c>
      <c r="B94" s="10"/>
      <c r="C94" s="64" t="s">
        <v>129</v>
      </c>
      <c r="D94" s="20">
        <f t="shared" si="16"/>
        <v>12000</v>
      </c>
      <c r="E94" s="88">
        <v>12000</v>
      </c>
      <c r="F94" s="46"/>
      <c r="G94" s="45"/>
      <c r="H94" s="20"/>
      <c r="I94" s="20"/>
      <c r="J94" s="45"/>
      <c r="K94" s="20"/>
    </row>
    <row r="95" spans="1:11" ht="15.75" thickBot="1" x14ac:dyDescent="0.25">
      <c r="A95" s="39" t="s">
        <v>153</v>
      </c>
      <c r="B95" s="10"/>
      <c r="C95" s="69" t="s">
        <v>122</v>
      </c>
      <c r="D95" s="48">
        <f>E95+G95+J95</f>
        <v>162220</v>
      </c>
      <c r="E95" s="138">
        <f>SUM(E96:E98)</f>
        <v>162220</v>
      </c>
      <c r="F95" s="48">
        <f>SUM(F96:F102)</f>
        <v>0</v>
      </c>
      <c r="G95" s="73">
        <f>SUM(G96:G98)</f>
        <v>0</v>
      </c>
      <c r="H95" s="48">
        <f>SUM(H96:H102)</f>
        <v>0</v>
      </c>
      <c r="I95" s="48">
        <f>SUM(I96:I102)</f>
        <v>0</v>
      </c>
      <c r="J95" s="73">
        <f>SUM(J96:J102)</f>
        <v>0</v>
      </c>
      <c r="K95" s="48">
        <f>SUM(K96:K102)</f>
        <v>0</v>
      </c>
    </row>
    <row r="96" spans="1:11" ht="15.75" thickBot="1" x14ac:dyDescent="0.25">
      <c r="A96" s="19" t="s">
        <v>154</v>
      </c>
      <c r="B96" s="10"/>
      <c r="C96" s="64" t="s">
        <v>155</v>
      </c>
      <c r="D96" s="20">
        <f t="shared" si="16"/>
        <v>0</v>
      </c>
      <c r="E96" s="88"/>
      <c r="F96" s="46"/>
      <c r="G96" s="45"/>
      <c r="H96" s="20"/>
      <c r="I96" s="20"/>
      <c r="J96" s="45"/>
      <c r="K96" s="20"/>
    </row>
    <row r="97" spans="1:11" ht="15.75" thickBot="1" x14ac:dyDescent="0.25">
      <c r="A97" s="19" t="s">
        <v>156</v>
      </c>
      <c r="B97" s="10"/>
      <c r="C97" s="64" t="s">
        <v>155</v>
      </c>
      <c r="D97" s="20">
        <f t="shared" si="16"/>
        <v>0</v>
      </c>
      <c r="E97" s="88"/>
      <c r="F97" s="46"/>
      <c r="G97" s="45"/>
      <c r="H97" s="20"/>
      <c r="I97" s="20"/>
      <c r="J97" s="45"/>
      <c r="K97" s="20"/>
    </row>
    <row r="98" spans="1:11" ht="15.75" thickBot="1" x14ac:dyDescent="0.25">
      <c r="A98" s="19" t="s">
        <v>157</v>
      </c>
      <c r="B98" s="10"/>
      <c r="C98" s="64" t="s">
        <v>155</v>
      </c>
      <c r="D98" s="20">
        <f t="shared" si="16"/>
        <v>162220</v>
      </c>
      <c r="E98" s="88">
        <v>162220</v>
      </c>
      <c r="F98" s="46"/>
      <c r="G98" s="45"/>
      <c r="H98" s="20"/>
      <c r="I98" s="20"/>
      <c r="J98" s="45"/>
      <c r="K98" s="20"/>
    </row>
    <row r="99" spans="1:11" ht="15.75" thickBot="1" x14ac:dyDescent="0.25">
      <c r="A99" s="39" t="s">
        <v>153</v>
      </c>
      <c r="B99" s="10"/>
      <c r="C99" s="69" t="s">
        <v>122</v>
      </c>
      <c r="D99" s="48">
        <f>E99+G99+J99</f>
        <v>189690</v>
      </c>
      <c r="E99" s="138">
        <f>SUM(E100:E102)</f>
        <v>0</v>
      </c>
      <c r="F99" s="48">
        <f>SUM(F100:F108)</f>
        <v>0</v>
      </c>
      <c r="G99" s="73">
        <f>SUM(G100:G102)</f>
        <v>189690</v>
      </c>
      <c r="H99" s="48">
        <f>SUM(H100:H108)</f>
        <v>0</v>
      </c>
      <c r="I99" s="48">
        <f>SUM(I100:I108)</f>
        <v>0</v>
      </c>
      <c r="J99" s="73">
        <f>SUM(J100:J102)</f>
        <v>0</v>
      </c>
      <c r="K99" s="48">
        <f>SUM(K100:K108)</f>
        <v>0</v>
      </c>
    </row>
    <row r="100" spans="1:11" ht="15.75" thickBot="1" x14ac:dyDescent="0.25">
      <c r="A100" s="144" t="s">
        <v>488</v>
      </c>
      <c r="B100" s="10"/>
      <c r="C100" s="64" t="s">
        <v>202</v>
      </c>
      <c r="D100" s="20">
        <f t="shared" ref="D100:D101" si="17">E100+G100+J100</f>
        <v>24690</v>
      </c>
      <c r="E100" s="88"/>
      <c r="F100" s="46"/>
      <c r="G100" s="45">
        <f>25000-310</f>
        <v>24690</v>
      </c>
      <c r="H100" s="20"/>
      <c r="I100" s="20"/>
      <c r="J100" s="45"/>
      <c r="K100" s="20"/>
    </row>
    <row r="101" spans="1:11" ht="15.75" thickBot="1" x14ac:dyDescent="0.25">
      <c r="A101" s="144" t="s">
        <v>500</v>
      </c>
      <c r="B101" s="10"/>
      <c r="C101" s="64" t="s">
        <v>202</v>
      </c>
      <c r="D101" s="20">
        <f t="shared" si="17"/>
        <v>125000</v>
      </c>
      <c r="E101" s="88"/>
      <c r="F101" s="46"/>
      <c r="G101" s="45">
        <v>125000</v>
      </c>
      <c r="H101" s="20"/>
      <c r="I101" s="20"/>
      <c r="J101" s="45"/>
      <c r="K101" s="20"/>
    </row>
    <row r="102" spans="1:11" ht="15.75" thickBot="1" x14ac:dyDescent="0.25">
      <c r="A102" s="19" t="s">
        <v>501</v>
      </c>
      <c r="B102" s="10"/>
      <c r="C102" s="64" t="s">
        <v>202</v>
      </c>
      <c r="D102" s="20">
        <f t="shared" si="16"/>
        <v>40000</v>
      </c>
      <c r="E102" s="88"/>
      <c r="F102" s="46"/>
      <c r="G102" s="45">
        <v>40000</v>
      </c>
      <c r="H102" s="20"/>
      <c r="I102" s="20"/>
      <c r="J102" s="45"/>
      <c r="K102" s="20"/>
    </row>
    <row r="103" spans="1:11" ht="17.25" customHeight="1" thickBot="1" x14ac:dyDescent="0.25">
      <c r="A103" s="39" t="s">
        <v>158</v>
      </c>
      <c r="B103" s="10"/>
      <c r="C103" s="69" t="s">
        <v>122</v>
      </c>
      <c r="D103" s="48">
        <f>E103+G103+J103</f>
        <v>1788502.81</v>
      </c>
      <c r="E103" s="138">
        <f>SUM(E106:E110)</f>
        <v>839502.21</v>
      </c>
      <c r="F103" s="48">
        <f t="shared" ref="F103:K105" si="18">SUM(F106:F110)</f>
        <v>0</v>
      </c>
      <c r="G103" s="73">
        <f>SUM(G104)</f>
        <v>310</v>
      </c>
      <c r="H103" s="48">
        <f t="shared" si="18"/>
        <v>0</v>
      </c>
      <c r="I103" s="48">
        <f t="shared" si="18"/>
        <v>0</v>
      </c>
      <c r="J103" s="73">
        <f>SUM(J106:J109)</f>
        <v>948690.6</v>
      </c>
      <c r="K103" s="48">
        <f t="shared" si="18"/>
        <v>0</v>
      </c>
    </row>
    <row r="104" spans="1:11" ht="15.75" thickBot="1" x14ac:dyDescent="0.25">
      <c r="A104" s="145" t="s">
        <v>488</v>
      </c>
      <c r="B104" s="10"/>
      <c r="C104" s="64" t="s">
        <v>202</v>
      </c>
      <c r="D104" s="20">
        <f t="shared" ref="D104" si="19">E104+G104+J104</f>
        <v>310</v>
      </c>
      <c r="E104" s="88"/>
      <c r="F104" s="46"/>
      <c r="G104" s="45">
        <v>310</v>
      </c>
      <c r="H104" s="20"/>
      <c r="I104" s="20"/>
      <c r="J104" s="45"/>
      <c r="K104" s="20"/>
    </row>
    <row r="105" spans="1:11" ht="17.25" customHeight="1" thickBot="1" x14ac:dyDescent="0.25">
      <c r="A105" s="39" t="s">
        <v>158</v>
      </c>
      <c r="B105" s="10"/>
      <c r="C105" s="69" t="s">
        <v>122</v>
      </c>
      <c r="D105" s="48">
        <f>E105+G105+J105</f>
        <v>1688192.81</v>
      </c>
      <c r="E105" s="138">
        <f>SUM(E108:E112)</f>
        <v>839502.21</v>
      </c>
      <c r="F105" s="48">
        <f t="shared" si="18"/>
        <v>0</v>
      </c>
      <c r="G105" s="73">
        <f t="shared" si="18"/>
        <v>0</v>
      </c>
      <c r="H105" s="48">
        <f t="shared" si="18"/>
        <v>0</v>
      </c>
      <c r="I105" s="48">
        <f t="shared" si="18"/>
        <v>0</v>
      </c>
      <c r="J105" s="73">
        <f>SUM(J108:J111)</f>
        <v>848690.6</v>
      </c>
      <c r="K105" s="48">
        <f t="shared" si="18"/>
        <v>0</v>
      </c>
    </row>
    <row r="106" spans="1:11" ht="15.75" thickBot="1" x14ac:dyDescent="0.25">
      <c r="A106" s="19" t="s">
        <v>159</v>
      </c>
      <c r="B106" s="10"/>
      <c r="C106" s="64" t="s">
        <v>129</v>
      </c>
      <c r="D106" s="20">
        <f t="shared" ref="D106:D110" si="20">E106+J106</f>
        <v>10000</v>
      </c>
      <c r="E106" s="88"/>
      <c r="F106" s="46"/>
      <c r="G106" s="45"/>
      <c r="H106" s="20"/>
      <c r="I106" s="20"/>
      <c r="J106" s="45">
        <v>10000</v>
      </c>
      <c r="K106" s="20"/>
    </row>
    <row r="107" spans="1:11" ht="15.75" thickBot="1" x14ac:dyDescent="0.25">
      <c r="A107" s="19" t="s">
        <v>160</v>
      </c>
      <c r="B107" s="10"/>
      <c r="C107" s="64" t="s">
        <v>129</v>
      </c>
      <c r="D107" s="20">
        <f t="shared" si="20"/>
        <v>90000</v>
      </c>
      <c r="E107" s="88"/>
      <c r="F107" s="46"/>
      <c r="G107" s="45"/>
      <c r="H107" s="20"/>
      <c r="I107" s="20"/>
      <c r="J107" s="45">
        <v>90000</v>
      </c>
      <c r="K107" s="20"/>
    </row>
    <row r="108" spans="1:11" ht="15.75" thickBot="1" x14ac:dyDescent="0.25">
      <c r="A108" s="19" t="s">
        <v>161</v>
      </c>
      <c r="B108" s="10"/>
      <c r="C108" s="64" t="s">
        <v>129</v>
      </c>
      <c r="D108" s="20">
        <f t="shared" si="20"/>
        <v>99968</v>
      </c>
      <c r="E108" s="88">
        <f>20000+20000+15000+4968</f>
        <v>59968</v>
      </c>
      <c r="F108" s="46"/>
      <c r="G108" s="45"/>
      <c r="H108" s="20"/>
      <c r="I108" s="20"/>
      <c r="J108" s="45">
        <v>40000</v>
      </c>
      <c r="K108" s="20"/>
    </row>
    <row r="109" spans="1:11" ht="15.75" thickBot="1" x14ac:dyDescent="0.25">
      <c r="A109" s="19" t="s">
        <v>162</v>
      </c>
      <c r="B109" s="10"/>
      <c r="C109" s="64" t="s">
        <v>129</v>
      </c>
      <c r="D109" s="20">
        <f t="shared" si="20"/>
        <v>1538224.81</v>
      </c>
      <c r="E109" s="88">
        <f>720000+9534.21</f>
        <v>729534.21</v>
      </c>
      <c r="F109" s="46"/>
      <c r="G109" s="45"/>
      <c r="H109" s="20"/>
      <c r="I109" s="20"/>
      <c r="J109" s="45">
        <f>802782.5+1667.5+4240.6</f>
        <v>808690.6</v>
      </c>
      <c r="K109" s="20"/>
    </row>
    <row r="110" spans="1:11" ht="15.75" thickBot="1" x14ac:dyDescent="0.25">
      <c r="A110" s="19" t="s">
        <v>163</v>
      </c>
      <c r="B110" s="10"/>
      <c r="C110" s="64" t="s">
        <v>129</v>
      </c>
      <c r="D110" s="20">
        <f t="shared" si="20"/>
        <v>50000</v>
      </c>
      <c r="E110" s="88">
        <f>30000+20000</f>
        <v>50000</v>
      </c>
      <c r="F110" s="46"/>
      <c r="G110" s="45"/>
      <c r="H110" s="20"/>
      <c r="I110" s="20"/>
      <c r="J110" s="45"/>
      <c r="K110" s="20"/>
    </row>
    <row r="111" spans="1:11" ht="15.75" thickBot="1" x14ac:dyDescent="0.25">
      <c r="A111" s="58"/>
      <c r="B111" s="10"/>
      <c r="C111" s="64"/>
      <c r="D111" s="20"/>
      <c r="E111" s="88"/>
      <c r="F111" s="46"/>
      <c r="G111" s="45"/>
      <c r="H111" s="20"/>
      <c r="I111" s="20"/>
      <c r="J111" s="45"/>
      <c r="K111" s="20"/>
    </row>
    <row r="112" spans="1:11" ht="15.75" thickBot="1" x14ac:dyDescent="0.25">
      <c r="A112" s="39" t="s">
        <v>71</v>
      </c>
      <c r="B112" s="34">
        <v>300</v>
      </c>
      <c r="C112" s="64" t="s">
        <v>56</v>
      </c>
      <c r="D112" s="20"/>
      <c r="E112" s="88"/>
      <c r="F112" s="46"/>
      <c r="G112" s="45"/>
      <c r="H112" s="20"/>
      <c r="I112" s="20"/>
      <c r="J112" s="45"/>
      <c r="K112" s="20"/>
    </row>
    <row r="113" spans="1:11" ht="15" x14ac:dyDescent="0.2">
      <c r="A113" s="11" t="s">
        <v>5</v>
      </c>
      <c r="B113" s="163">
        <v>310</v>
      </c>
      <c r="C113" s="165"/>
      <c r="D113" s="158"/>
      <c r="E113" s="167"/>
      <c r="F113" s="169"/>
      <c r="G113" s="171"/>
      <c r="H113" s="158"/>
      <c r="I113" s="158"/>
      <c r="J113" s="171"/>
      <c r="K113" s="158"/>
    </row>
    <row r="114" spans="1:11" ht="15.75" thickBot="1" x14ac:dyDescent="0.25">
      <c r="A114" s="19" t="s">
        <v>72</v>
      </c>
      <c r="B114" s="164"/>
      <c r="C114" s="166"/>
      <c r="D114" s="159"/>
      <c r="E114" s="168"/>
      <c r="F114" s="170"/>
      <c r="G114" s="172"/>
      <c r="H114" s="159"/>
      <c r="I114" s="159"/>
      <c r="J114" s="172"/>
      <c r="K114" s="159"/>
    </row>
    <row r="115" spans="1:11" ht="15.75" thickBot="1" x14ac:dyDescent="0.25">
      <c r="A115" s="19" t="s">
        <v>73</v>
      </c>
      <c r="B115" s="34">
        <v>320</v>
      </c>
      <c r="C115" s="67"/>
      <c r="D115" s="20"/>
      <c r="E115" s="88"/>
      <c r="F115" s="46"/>
      <c r="G115" s="45"/>
      <c r="H115" s="20"/>
      <c r="I115" s="20"/>
      <c r="J115" s="45"/>
      <c r="K115" s="20"/>
    </row>
    <row r="116" spans="1:11" ht="15.75" thickBot="1" x14ac:dyDescent="0.25">
      <c r="A116" s="19" t="s">
        <v>74</v>
      </c>
      <c r="B116" s="34">
        <v>400</v>
      </c>
      <c r="C116" s="67"/>
      <c r="D116" s="20"/>
      <c r="E116" s="88"/>
      <c r="F116" s="46"/>
      <c r="G116" s="45"/>
      <c r="H116" s="20"/>
      <c r="I116" s="20"/>
      <c r="J116" s="45"/>
      <c r="K116" s="20"/>
    </row>
    <row r="117" spans="1:11" ht="15" x14ac:dyDescent="0.2">
      <c r="A117" s="11" t="s">
        <v>75</v>
      </c>
      <c r="B117" s="163">
        <v>410</v>
      </c>
      <c r="C117" s="165"/>
      <c r="D117" s="158"/>
      <c r="E117" s="167"/>
      <c r="F117" s="169"/>
      <c r="G117" s="171"/>
      <c r="H117" s="158"/>
      <c r="I117" s="158"/>
      <c r="J117" s="171"/>
      <c r="K117" s="158"/>
    </row>
    <row r="118" spans="1:11" ht="15.75" thickBot="1" x14ac:dyDescent="0.25">
      <c r="A118" s="19" t="s">
        <v>76</v>
      </c>
      <c r="B118" s="164"/>
      <c r="C118" s="166"/>
      <c r="D118" s="159"/>
      <c r="E118" s="168"/>
      <c r="F118" s="170"/>
      <c r="G118" s="172"/>
      <c r="H118" s="159"/>
      <c r="I118" s="159"/>
      <c r="J118" s="172"/>
      <c r="K118" s="159"/>
    </row>
    <row r="119" spans="1:11" ht="15.75" thickBot="1" x14ac:dyDescent="0.25">
      <c r="A119" s="19" t="s">
        <v>77</v>
      </c>
      <c r="B119" s="34">
        <v>420</v>
      </c>
      <c r="C119" s="67"/>
      <c r="D119" s="20"/>
      <c r="E119" s="88"/>
      <c r="F119" s="46"/>
      <c r="G119" s="45"/>
      <c r="H119" s="20"/>
      <c r="I119" s="20"/>
      <c r="J119" s="45"/>
      <c r="K119" s="20"/>
    </row>
    <row r="120" spans="1:11" s="49" customFormat="1" ht="15" thickBot="1" x14ac:dyDescent="0.25">
      <c r="A120" s="39" t="s">
        <v>78</v>
      </c>
      <c r="B120" s="47">
        <v>500</v>
      </c>
      <c r="C120" s="68" t="s">
        <v>56</v>
      </c>
      <c r="D120" s="48">
        <f>E120+G120+J120</f>
        <v>306345.80000000005</v>
      </c>
      <c r="E120" s="138">
        <f>49534.21+244806.48+2578.4+1668.4+3517.71</f>
        <v>302105.20000000007</v>
      </c>
      <c r="F120" s="54"/>
      <c r="G120" s="73"/>
      <c r="H120" s="48"/>
      <c r="I120" s="48"/>
      <c r="J120" s="73">
        <v>4240.6000000000004</v>
      </c>
      <c r="K120" s="48"/>
    </row>
    <row r="121" spans="1:11" ht="15.75" thickBot="1" x14ac:dyDescent="0.25">
      <c r="A121" s="39" t="s">
        <v>79</v>
      </c>
      <c r="B121" s="34">
        <v>600</v>
      </c>
      <c r="C121" s="64" t="s">
        <v>56</v>
      </c>
      <c r="D121" s="20"/>
      <c r="E121" s="88"/>
      <c r="F121" s="46"/>
      <c r="G121" s="45"/>
      <c r="H121" s="20"/>
      <c r="I121" s="20"/>
      <c r="J121" s="45"/>
      <c r="K121" s="20"/>
    </row>
    <row r="123" spans="1:11" x14ac:dyDescent="0.2">
      <c r="E123" s="142">
        <f>E120-E23+E15</f>
        <v>0</v>
      </c>
    </row>
    <row r="124" spans="1:11" x14ac:dyDescent="0.2">
      <c r="D124" s="72"/>
      <c r="E124" s="142"/>
      <c r="F124" s="72"/>
      <c r="G124" s="75"/>
      <c r="H124" s="72"/>
      <c r="I124" s="72"/>
      <c r="J124" s="75"/>
      <c r="K124" s="72"/>
    </row>
  </sheetData>
  <mergeCells count="56">
    <mergeCell ref="J8:K8"/>
    <mergeCell ref="J1:K1"/>
    <mergeCell ref="A2:K2"/>
    <mergeCell ref="A3:K3"/>
    <mergeCell ref="A4:K4"/>
    <mergeCell ref="A6:A9"/>
    <mergeCell ref="B6:B9"/>
    <mergeCell ref="C6:C9"/>
    <mergeCell ref="D6:K6"/>
    <mergeCell ref="D7:D9"/>
    <mergeCell ref="E7:K7"/>
    <mergeCell ref="E8:E9"/>
    <mergeCell ref="F8:F9"/>
    <mergeCell ref="G8:G9"/>
    <mergeCell ref="H8:H9"/>
    <mergeCell ref="I8:I9"/>
    <mergeCell ref="H12:H13"/>
    <mergeCell ref="I12:I13"/>
    <mergeCell ref="J12:J13"/>
    <mergeCell ref="K12:K13"/>
    <mergeCell ref="B25:B26"/>
    <mergeCell ref="C25:C26"/>
    <mergeCell ref="D25:D26"/>
    <mergeCell ref="E25:E26"/>
    <mergeCell ref="F25:F26"/>
    <mergeCell ref="G25:G26"/>
    <mergeCell ref="B12:B13"/>
    <mergeCell ref="C12:C13"/>
    <mergeCell ref="D12:D13"/>
    <mergeCell ref="E12:E13"/>
    <mergeCell ref="F12:F13"/>
    <mergeCell ref="G12:G13"/>
    <mergeCell ref="B113:B114"/>
    <mergeCell ref="C113:C114"/>
    <mergeCell ref="D113:D114"/>
    <mergeCell ref="E113:E114"/>
    <mergeCell ref="F113:F114"/>
    <mergeCell ref="G117:G118"/>
    <mergeCell ref="H25:H26"/>
    <mergeCell ref="I25:I26"/>
    <mergeCell ref="J25:J26"/>
    <mergeCell ref="K25:K26"/>
    <mergeCell ref="G113:G114"/>
    <mergeCell ref="H117:H118"/>
    <mergeCell ref="I117:I118"/>
    <mergeCell ref="J117:J118"/>
    <mergeCell ref="K117:K118"/>
    <mergeCell ref="H113:H114"/>
    <mergeCell ref="I113:I114"/>
    <mergeCell ref="J113:J114"/>
    <mergeCell ref="K113:K114"/>
    <mergeCell ref="B117:B118"/>
    <mergeCell ref="C117:C118"/>
    <mergeCell ref="D117:D118"/>
    <mergeCell ref="E117:E118"/>
    <mergeCell ref="F117:F118"/>
  </mergeCells>
  <hyperlinks>
    <hyperlink ref="G8" r:id="rId1" display="consultantplus://offline/ref=6F481536CA800C14BB218BEB2D63C9F7EFAD1138AE2211AA15FA06ED29E7AAE2C3689BC4DDD3B870I"/>
  </hyperlinks>
  <pageMargins left="0.70866141732283472" right="0.70866141732283472" top="0.74803149606299213" bottom="0.74803149606299213" header="0.31496062992125984" footer="0.31496062992125984"/>
  <pageSetup paperSize="9" scale="60" fitToHeight="3" orientation="landscape" r:id="rId2"/>
  <rowBreaks count="1" manualBreakCount="1"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G14" sqref="G14"/>
    </sheetView>
  </sheetViews>
  <sheetFormatPr defaultRowHeight="12.75" x14ac:dyDescent="0.2"/>
  <cols>
    <col min="1" max="1" width="21.7109375" customWidth="1"/>
    <col min="4" max="4" width="14.5703125" customWidth="1"/>
    <col min="5" max="6" width="10.85546875" customWidth="1"/>
    <col min="7" max="7" width="14.42578125" customWidth="1"/>
    <col min="8" max="9" width="10.85546875" customWidth="1"/>
    <col min="10" max="10" width="11.85546875" customWidth="1"/>
    <col min="11" max="12" width="10.85546875" customWidth="1"/>
  </cols>
  <sheetData>
    <row r="1" spans="1:12" ht="15" x14ac:dyDescent="0.2">
      <c r="A1" s="1"/>
      <c r="K1" s="187" t="s">
        <v>83</v>
      </c>
      <c r="L1" s="187"/>
    </row>
    <row r="2" spans="1:12" ht="15" x14ac:dyDescent="0.2">
      <c r="A2" s="3"/>
    </row>
    <row r="3" spans="1:12" ht="15.75" x14ac:dyDescent="0.2">
      <c r="A3" s="160" t="s">
        <v>84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5.75" x14ac:dyDescent="0.2">
      <c r="A4" s="160" t="s">
        <v>85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5.75" x14ac:dyDescent="0.2">
      <c r="A5" s="162" t="s">
        <v>476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5.75" thickBot="1" x14ac:dyDescent="0.25">
      <c r="A6" s="3"/>
    </row>
    <row r="7" spans="1:12" ht="30" customHeight="1" thickBot="1" x14ac:dyDescent="0.25">
      <c r="A7" s="163" t="s">
        <v>2</v>
      </c>
      <c r="B7" s="163" t="s">
        <v>44</v>
      </c>
      <c r="C7" s="163" t="s">
        <v>86</v>
      </c>
      <c r="D7" s="173" t="s">
        <v>87</v>
      </c>
      <c r="E7" s="180"/>
      <c r="F7" s="180"/>
      <c r="G7" s="180"/>
      <c r="H7" s="180"/>
      <c r="I7" s="180"/>
      <c r="J7" s="180"/>
      <c r="K7" s="180"/>
      <c r="L7" s="174"/>
    </row>
    <row r="8" spans="1:12" ht="15.75" thickBot="1" x14ac:dyDescent="0.25">
      <c r="A8" s="176"/>
      <c r="B8" s="176"/>
      <c r="C8" s="176"/>
      <c r="D8" s="188" t="s">
        <v>88</v>
      </c>
      <c r="E8" s="189"/>
      <c r="F8" s="190"/>
      <c r="G8" s="173" t="s">
        <v>7</v>
      </c>
      <c r="H8" s="180"/>
      <c r="I8" s="180"/>
      <c r="J8" s="180"/>
      <c r="K8" s="180"/>
      <c r="L8" s="174"/>
    </row>
    <row r="9" spans="1:12" ht="75" customHeight="1" thickBot="1" x14ac:dyDescent="0.25">
      <c r="A9" s="176"/>
      <c r="B9" s="176"/>
      <c r="C9" s="176"/>
      <c r="D9" s="191"/>
      <c r="E9" s="192"/>
      <c r="F9" s="193"/>
      <c r="G9" s="194" t="s">
        <v>89</v>
      </c>
      <c r="H9" s="195"/>
      <c r="I9" s="196"/>
      <c r="J9" s="194" t="s">
        <v>90</v>
      </c>
      <c r="K9" s="195"/>
      <c r="L9" s="196"/>
    </row>
    <row r="10" spans="1:12" ht="75.75" customHeight="1" thickBot="1" x14ac:dyDescent="0.25">
      <c r="A10" s="164"/>
      <c r="B10" s="164"/>
      <c r="C10" s="164"/>
      <c r="D10" s="61" t="s">
        <v>210</v>
      </c>
      <c r="E10" s="61" t="s">
        <v>91</v>
      </c>
      <c r="F10" s="61" t="s">
        <v>92</v>
      </c>
      <c r="G10" s="61" t="s">
        <v>210</v>
      </c>
      <c r="H10" s="61" t="s">
        <v>91</v>
      </c>
      <c r="I10" s="61" t="s">
        <v>92</v>
      </c>
      <c r="J10" s="61" t="s">
        <v>210</v>
      </c>
      <c r="K10" s="61" t="s">
        <v>91</v>
      </c>
      <c r="L10" s="61" t="s">
        <v>91</v>
      </c>
    </row>
    <row r="11" spans="1:12" ht="15.75" thickBot="1" x14ac:dyDescent="0.25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45.75" thickBot="1" x14ac:dyDescent="0.25">
      <c r="A12" s="9" t="s">
        <v>93</v>
      </c>
      <c r="B12" s="8">
        <v>1</v>
      </c>
      <c r="C12" s="8" t="s">
        <v>56</v>
      </c>
      <c r="D12" s="20">
        <f>G12+J12</f>
        <v>6840545.2899999991</v>
      </c>
      <c r="E12" s="20"/>
      <c r="F12" s="20"/>
      <c r="G12" s="20">
        <f>'Пок по пост и выб '!D60</f>
        <v>6840545.2899999991</v>
      </c>
      <c r="H12" s="20"/>
      <c r="I12" s="20"/>
      <c r="J12" s="20">
        <v>0</v>
      </c>
      <c r="K12" s="20"/>
      <c r="L12" s="20"/>
    </row>
    <row r="13" spans="1:12" ht="75.75" thickBot="1" x14ac:dyDescent="0.25">
      <c r="A13" s="9" t="s">
        <v>94</v>
      </c>
      <c r="B13" s="8">
        <v>1001</v>
      </c>
      <c r="C13" s="8" t="s">
        <v>56</v>
      </c>
      <c r="D13" s="20">
        <f t="shared" ref="D13:D14" si="0">G13+J13</f>
        <v>302105.20000000007</v>
      </c>
      <c r="E13" s="20"/>
      <c r="F13" s="20"/>
      <c r="G13" s="20">
        <f>49534.21+244806.48+2578.4+1668.4+3517.71</f>
        <v>302105.20000000007</v>
      </c>
      <c r="H13" s="20"/>
      <c r="I13" s="20"/>
      <c r="J13" s="20">
        <v>0</v>
      </c>
      <c r="K13" s="20"/>
      <c r="L13" s="20"/>
    </row>
    <row r="14" spans="1:12" ht="52.5" customHeight="1" thickBot="1" x14ac:dyDescent="0.25">
      <c r="A14" s="9" t="s">
        <v>95</v>
      </c>
      <c r="B14" s="8">
        <v>2001</v>
      </c>
      <c r="C14" s="10"/>
      <c r="D14" s="20">
        <f t="shared" si="0"/>
        <v>6538440.0899999989</v>
      </c>
      <c r="E14" s="20"/>
      <c r="F14" s="20"/>
      <c r="G14" s="20">
        <f>G12-G13</f>
        <v>6538440.0899999989</v>
      </c>
      <c r="H14" s="20"/>
      <c r="I14" s="20"/>
      <c r="J14" s="20">
        <f>J12-J13</f>
        <v>0</v>
      </c>
      <c r="K14" s="20"/>
      <c r="L14" s="20"/>
    </row>
    <row r="15" spans="1:12" ht="15" x14ac:dyDescent="0.2">
      <c r="A15" s="43"/>
    </row>
  </sheetData>
  <mergeCells count="12">
    <mergeCell ref="A3:L3"/>
    <mergeCell ref="A4:L4"/>
    <mergeCell ref="A5:L5"/>
    <mergeCell ref="K1:L1"/>
    <mergeCell ref="A7:A10"/>
    <mergeCell ref="B7:B10"/>
    <mergeCell ref="C7:C10"/>
    <mergeCell ref="D7:L7"/>
    <mergeCell ref="D8:F9"/>
    <mergeCell ref="G8:L8"/>
    <mergeCell ref="G9:I9"/>
    <mergeCell ref="J9:L9"/>
  </mergeCells>
  <hyperlinks>
    <hyperlink ref="G9" r:id="rId1" display="consultantplus://offline/ref=6F481536CA800C14BB218BEB2D63C9F7EFAD103EA72311AA15FA06ED29E7AAE2C3689BC6DCD786D0B577I"/>
    <hyperlink ref="J9" r:id="rId2" display="consultantplus://offline/ref=6F481536CA800C14BB218BEB2D63C9F7EFAE1635A72811AA15FA06ED29E7AAE2C3689BC6DCD786D1B57FI"/>
  </hyperlinks>
  <pageMargins left="0.7" right="0.7" top="0.75" bottom="0.75" header="0.3" footer="0.3"/>
  <pageSetup paperSize="9" scale="98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workbookViewId="0">
      <selection activeCell="A6" sqref="A6:C6"/>
    </sheetView>
  </sheetViews>
  <sheetFormatPr defaultRowHeight="12.75" x14ac:dyDescent="0.2"/>
  <cols>
    <col min="1" max="1" width="54.42578125" customWidth="1"/>
    <col min="2" max="2" width="7.85546875" customWidth="1"/>
    <col min="3" max="3" width="32.140625" customWidth="1"/>
  </cols>
  <sheetData>
    <row r="1" spans="1:3" ht="15" x14ac:dyDescent="0.2">
      <c r="A1" s="1"/>
      <c r="C1" s="1" t="s">
        <v>96</v>
      </c>
    </row>
    <row r="2" spans="1:3" ht="15" x14ac:dyDescent="0.2">
      <c r="A2" s="3"/>
    </row>
    <row r="3" spans="1:3" ht="15.75" x14ac:dyDescent="0.2">
      <c r="A3" s="160" t="s">
        <v>97</v>
      </c>
      <c r="B3" s="160"/>
      <c r="C3" s="160"/>
    </row>
    <row r="4" spans="1:3" ht="15.75" x14ac:dyDescent="0.2">
      <c r="A4" s="160" t="s">
        <v>98</v>
      </c>
      <c r="B4" s="160"/>
      <c r="C4" s="160"/>
    </row>
    <row r="5" spans="1:3" ht="15.75" x14ac:dyDescent="0.2">
      <c r="A5" s="162" t="s">
        <v>476</v>
      </c>
      <c r="B5" s="162"/>
      <c r="C5" s="162"/>
    </row>
    <row r="6" spans="1:3" ht="15.75" x14ac:dyDescent="0.2">
      <c r="A6" s="160" t="s">
        <v>99</v>
      </c>
      <c r="B6" s="160"/>
      <c r="C6" s="160"/>
    </row>
    <row r="7" spans="1:3" ht="15.75" thickBot="1" x14ac:dyDescent="0.25">
      <c r="A7" s="3"/>
    </row>
    <row r="8" spans="1:3" ht="30.75" thickBot="1" x14ac:dyDescent="0.25">
      <c r="A8" s="5" t="s">
        <v>2</v>
      </c>
      <c r="B8" s="6" t="s">
        <v>44</v>
      </c>
      <c r="C8" s="6" t="s">
        <v>100</v>
      </c>
    </row>
    <row r="9" spans="1:3" ht="15.75" thickBot="1" x14ac:dyDescent="0.25">
      <c r="A9" s="7">
        <v>1</v>
      </c>
      <c r="B9" s="8">
        <v>2</v>
      </c>
      <c r="C9" s="8">
        <v>3</v>
      </c>
    </row>
    <row r="10" spans="1:3" ht="15.75" thickBot="1" x14ac:dyDescent="0.25">
      <c r="A10" s="9" t="s">
        <v>78</v>
      </c>
      <c r="B10" s="8">
        <v>10</v>
      </c>
      <c r="C10" s="10"/>
    </row>
    <row r="11" spans="1:3" ht="15.75" thickBot="1" x14ac:dyDescent="0.25">
      <c r="A11" s="9" t="s">
        <v>79</v>
      </c>
      <c r="B11" s="8">
        <v>20</v>
      </c>
      <c r="C11" s="10"/>
    </row>
    <row r="12" spans="1:3" ht="15.75" thickBot="1" x14ac:dyDescent="0.25">
      <c r="A12" s="9" t="s">
        <v>101</v>
      </c>
      <c r="B12" s="8">
        <v>30</v>
      </c>
      <c r="C12" s="10"/>
    </row>
    <row r="13" spans="1:3" ht="15.75" thickBot="1" x14ac:dyDescent="0.25">
      <c r="A13" s="9"/>
      <c r="B13" s="10"/>
      <c r="C13" s="10"/>
    </row>
    <row r="14" spans="1:3" ht="15.75" thickBot="1" x14ac:dyDescent="0.25">
      <c r="A14" s="9" t="s">
        <v>102</v>
      </c>
      <c r="B14" s="8">
        <v>40</v>
      </c>
      <c r="C14" s="10"/>
    </row>
    <row r="15" spans="1:3" ht="15.75" thickBot="1" x14ac:dyDescent="0.25">
      <c r="A15" s="9"/>
      <c r="B15" s="10"/>
      <c r="C15" s="10"/>
    </row>
    <row r="16" spans="1:3" ht="15" x14ac:dyDescent="0.2">
      <c r="A16" s="3"/>
    </row>
  </sheetData>
  <mergeCells count="4">
    <mergeCell ref="A3:C3"/>
    <mergeCell ref="A4:C4"/>
    <mergeCell ref="A5:C5"/>
    <mergeCell ref="A6:C6"/>
  </mergeCell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opLeftCell="A4" workbookViewId="0">
      <selection sqref="A1:C1"/>
    </sheetView>
  </sheetViews>
  <sheetFormatPr defaultRowHeight="12.75" x14ac:dyDescent="0.2"/>
  <cols>
    <col min="1" max="1" width="38.85546875" customWidth="1"/>
    <col min="2" max="2" width="7.7109375" customWidth="1"/>
    <col min="3" max="3" width="28.42578125" customWidth="1"/>
  </cols>
  <sheetData>
    <row r="1" spans="1:3" ht="15" x14ac:dyDescent="0.2">
      <c r="A1" s="197" t="s">
        <v>103</v>
      </c>
      <c r="B1" s="197"/>
      <c r="C1" s="197"/>
    </row>
    <row r="2" spans="1:3" ht="15" x14ac:dyDescent="0.2">
      <c r="A2" s="3"/>
    </row>
    <row r="3" spans="1:3" ht="15.75" x14ac:dyDescent="0.2">
      <c r="A3" s="160" t="s">
        <v>104</v>
      </c>
      <c r="B3" s="160"/>
      <c r="C3" s="160"/>
    </row>
    <row r="4" spans="1:3" ht="15.75" thickBot="1" x14ac:dyDescent="0.25">
      <c r="A4" s="3"/>
    </row>
    <row r="5" spans="1:3" ht="30.75" thickBot="1" x14ac:dyDescent="0.25">
      <c r="A5" s="5" t="s">
        <v>2</v>
      </c>
      <c r="B5" s="6" t="s">
        <v>44</v>
      </c>
      <c r="C5" s="6" t="s">
        <v>105</v>
      </c>
    </row>
    <row r="6" spans="1:3" ht="15.75" thickBot="1" x14ac:dyDescent="0.25">
      <c r="A6" s="7">
        <v>1</v>
      </c>
      <c r="B6" s="8">
        <v>2</v>
      </c>
      <c r="C6" s="8">
        <v>3</v>
      </c>
    </row>
    <row r="7" spans="1:3" ht="15.75" thickBot="1" x14ac:dyDescent="0.25">
      <c r="A7" s="9" t="s">
        <v>106</v>
      </c>
      <c r="B7" s="8">
        <v>10</v>
      </c>
      <c r="C7" s="10"/>
    </row>
    <row r="8" spans="1:3" ht="66" customHeight="1" thickBot="1" x14ac:dyDescent="0.25">
      <c r="A8" s="44" t="s">
        <v>107</v>
      </c>
      <c r="B8" s="8">
        <v>20</v>
      </c>
      <c r="C8" s="10"/>
    </row>
    <row r="9" spans="1:3" ht="30.75" thickBot="1" x14ac:dyDescent="0.25">
      <c r="A9" s="9" t="s">
        <v>108</v>
      </c>
      <c r="B9" s="8">
        <v>30</v>
      </c>
      <c r="C9" s="10"/>
    </row>
  </sheetData>
  <mergeCells count="2">
    <mergeCell ref="A3:C3"/>
    <mergeCell ref="A1:C1"/>
  </mergeCells>
  <hyperlinks>
    <hyperlink ref="A8" r:id="rId1" display="consultantplus://offline/ref=6F481536CA800C14BB218BEB2D63C9F7EFAD1138AE2211AA15FA06ED29BE77I"/>
  </hyperlinks>
  <pageMargins left="0.7" right="0.7" top="0.75" bottom="0.75" header="0.3" footer="0.3"/>
  <pageSetup paperSize="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03"/>
  <sheetViews>
    <sheetView view="pageBreakPreview" topLeftCell="A37" zoomScale="130" zoomScaleNormal="100" zoomScaleSheetLayoutView="130" workbookViewId="0">
      <selection activeCell="A53" sqref="A53:BH53"/>
    </sheetView>
  </sheetViews>
  <sheetFormatPr defaultColWidth="1.140625" defaultRowHeight="15.75" x14ac:dyDescent="0.25"/>
  <cols>
    <col min="1" max="108" width="1.140625" style="99"/>
    <col min="109" max="109" width="1.42578125" style="99" customWidth="1"/>
    <col min="110" max="16384" width="1.140625" style="99"/>
  </cols>
  <sheetData>
    <row r="1" spans="1:123" s="90" customFormat="1" ht="11.25" x14ac:dyDescent="0.2">
      <c r="DS1" s="91" t="s">
        <v>82</v>
      </c>
    </row>
    <row r="2" spans="1:123" s="90" customFormat="1" ht="11.25" x14ac:dyDescent="0.2">
      <c r="DS2" s="91" t="s">
        <v>211</v>
      </c>
    </row>
    <row r="3" spans="1:123" s="90" customFormat="1" ht="11.25" x14ac:dyDescent="0.2">
      <c r="DS3" s="91" t="s">
        <v>212</v>
      </c>
    </row>
    <row r="4" spans="1:123" s="92" customFormat="1" ht="11.25" x14ac:dyDescent="0.2">
      <c r="DS4" s="91" t="s">
        <v>213</v>
      </c>
    </row>
    <row r="5" spans="1:123" s="93" customFormat="1" x14ac:dyDescent="0.2">
      <c r="DS5" s="94"/>
    </row>
    <row r="7" spans="1:123" s="95" customFormat="1" x14ac:dyDescent="0.25">
      <c r="A7" s="221" t="s">
        <v>214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</row>
    <row r="8" spans="1:123" s="97" customFormat="1" ht="9.75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</row>
    <row r="9" spans="1:123" s="95" customFormat="1" x14ac:dyDescent="0.25">
      <c r="A9" s="221" t="s">
        <v>215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</row>
    <row r="10" spans="1:123" s="98" customFormat="1" ht="12.75" x14ac:dyDescent="0.2"/>
    <row r="11" spans="1:123" x14ac:dyDescent="0.25">
      <c r="A11" s="95" t="s">
        <v>216</v>
      </c>
      <c r="T11" s="219" t="s">
        <v>217</v>
      </c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</row>
    <row r="12" spans="1:123" s="100" customFormat="1" ht="9.75" x14ac:dyDescent="0.2">
      <c r="A12" s="97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</row>
    <row r="13" spans="1:123" x14ac:dyDescent="0.25">
      <c r="A13" s="95" t="s">
        <v>218</v>
      </c>
      <c r="AH13" s="220" t="s">
        <v>219</v>
      </c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</row>
    <row r="15" spans="1:123" x14ac:dyDescent="0.25">
      <c r="A15" s="221" t="s">
        <v>220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</row>
    <row r="16" spans="1:123" s="98" customFormat="1" ht="12.75" x14ac:dyDescent="0.2"/>
    <row r="17" spans="1:123" s="98" customFormat="1" ht="12.75" x14ac:dyDescent="0.2">
      <c r="A17" s="216" t="s">
        <v>221</v>
      </c>
      <c r="B17" s="217"/>
      <c r="C17" s="217"/>
      <c r="D17" s="218"/>
      <c r="E17" s="216" t="s">
        <v>222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8"/>
      <c r="U17" s="216" t="s">
        <v>223</v>
      </c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8"/>
      <c r="AG17" s="213" t="s">
        <v>224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5"/>
      <c r="CK17" s="216" t="s">
        <v>225</v>
      </c>
      <c r="CL17" s="217"/>
      <c r="CM17" s="217"/>
      <c r="CN17" s="217"/>
      <c r="CO17" s="217"/>
      <c r="CP17" s="217"/>
      <c r="CQ17" s="217"/>
      <c r="CR17" s="217"/>
      <c r="CS17" s="217"/>
      <c r="CT17" s="217"/>
      <c r="CU17" s="218"/>
      <c r="CV17" s="216" t="s">
        <v>226</v>
      </c>
      <c r="CW17" s="217"/>
      <c r="CX17" s="217"/>
      <c r="CY17" s="217"/>
      <c r="CZ17" s="217"/>
      <c r="DA17" s="217"/>
      <c r="DB17" s="217"/>
      <c r="DC17" s="217"/>
      <c r="DD17" s="217"/>
      <c r="DE17" s="218"/>
      <c r="DF17" s="216" t="s">
        <v>227</v>
      </c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8"/>
    </row>
    <row r="18" spans="1:123" s="98" customFormat="1" ht="12.75" x14ac:dyDescent="0.2">
      <c r="A18" s="210" t="s">
        <v>228</v>
      </c>
      <c r="B18" s="211"/>
      <c r="C18" s="211"/>
      <c r="D18" s="212"/>
      <c r="E18" s="210" t="s">
        <v>229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2"/>
      <c r="U18" s="210" t="s">
        <v>230</v>
      </c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2"/>
      <c r="AG18" s="216" t="s">
        <v>47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8"/>
      <c r="AU18" s="213" t="s">
        <v>7</v>
      </c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5"/>
      <c r="CK18" s="210" t="s">
        <v>231</v>
      </c>
      <c r="CL18" s="211"/>
      <c r="CM18" s="211"/>
      <c r="CN18" s="211"/>
      <c r="CO18" s="211"/>
      <c r="CP18" s="211"/>
      <c r="CQ18" s="211"/>
      <c r="CR18" s="211"/>
      <c r="CS18" s="211"/>
      <c r="CT18" s="211"/>
      <c r="CU18" s="212"/>
      <c r="CV18" s="210" t="s">
        <v>232</v>
      </c>
      <c r="CW18" s="211"/>
      <c r="CX18" s="211"/>
      <c r="CY18" s="211"/>
      <c r="CZ18" s="211"/>
      <c r="DA18" s="211"/>
      <c r="DB18" s="211"/>
      <c r="DC18" s="211"/>
      <c r="DD18" s="211"/>
      <c r="DE18" s="212"/>
      <c r="DF18" s="210" t="s">
        <v>233</v>
      </c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2"/>
    </row>
    <row r="19" spans="1:123" s="98" customFormat="1" ht="12.75" x14ac:dyDescent="0.2">
      <c r="A19" s="210"/>
      <c r="B19" s="211"/>
      <c r="C19" s="211"/>
      <c r="D19" s="212"/>
      <c r="E19" s="210" t="s">
        <v>234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2"/>
      <c r="U19" s="210" t="s">
        <v>235</v>
      </c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2"/>
      <c r="AG19" s="210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2"/>
      <c r="AU19" s="216" t="s">
        <v>236</v>
      </c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8"/>
      <c r="BI19" s="216" t="s">
        <v>237</v>
      </c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8"/>
      <c r="BW19" s="216" t="s">
        <v>237</v>
      </c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8"/>
      <c r="CK19" s="210" t="s">
        <v>238</v>
      </c>
      <c r="CL19" s="211"/>
      <c r="CM19" s="211"/>
      <c r="CN19" s="211"/>
      <c r="CO19" s="211"/>
      <c r="CP19" s="211"/>
      <c r="CQ19" s="211"/>
      <c r="CR19" s="211"/>
      <c r="CS19" s="211"/>
      <c r="CT19" s="211"/>
      <c r="CU19" s="212"/>
      <c r="CV19" s="210" t="s">
        <v>239</v>
      </c>
      <c r="CW19" s="211"/>
      <c r="CX19" s="211"/>
      <c r="CY19" s="211"/>
      <c r="CZ19" s="211"/>
      <c r="DA19" s="211"/>
      <c r="DB19" s="211"/>
      <c r="DC19" s="211"/>
      <c r="DD19" s="211"/>
      <c r="DE19" s="212"/>
      <c r="DF19" s="210" t="s">
        <v>240</v>
      </c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2"/>
    </row>
    <row r="20" spans="1:123" s="98" customFormat="1" ht="12.75" x14ac:dyDescent="0.2">
      <c r="A20" s="210"/>
      <c r="B20" s="211"/>
      <c r="C20" s="211"/>
      <c r="D20" s="212"/>
      <c r="E20" s="210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2"/>
      <c r="U20" s="210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2"/>
      <c r="AG20" s="210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2"/>
      <c r="AU20" s="210" t="s">
        <v>238</v>
      </c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2"/>
      <c r="BI20" s="210" t="s">
        <v>241</v>
      </c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2"/>
      <c r="BW20" s="210" t="s">
        <v>242</v>
      </c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2"/>
      <c r="CK20" s="210" t="s">
        <v>243</v>
      </c>
      <c r="CL20" s="211"/>
      <c r="CM20" s="211"/>
      <c r="CN20" s="211"/>
      <c r="CO20" s="211"/>
      <c r="CP20" s="211"/>
      <c r="CQ20" s="211"/>
      <c r="CR20" s="211"/>
      <c r="CS20" s="211"/>
      <c r="CT20" s="211"/>
      <c r="CU20" s="212"/>
      <c r="CV20" s="210" t="s">
        <v>244</v>
      </c>
      <c r="CW20" s="211"/>
      <c r="CX20" s="211"/>
      <c r="CY20" s="211"/>
      <c r="CZ20" s="211"/>
      <c r="DA20" s="211"/>
      <c r="DB20" s="211"/>
      <c r="DC20" s="211"/>
      <c r="DD20" s="211"/>
      <c r="DE20" s="212"/>
      <c r="DF20" s="210" t="s">
        <v>245</v>
      </c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2"/>
    </row>
    <row r="21" spans="1:123" s="98" customFormat="1" ht="12.75" x14ac:dyDescent="0.2">
      <c r="A21" s="210"/>
      <c r="B21" s="211"/>
      <c r="C21" s="211"/>
      <c r="D21" s="212"/>
      <c r="E21" s="210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2"/>
      <c r="U21" s="210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2"/>
      <c r="AG21" s="210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2"/>
      <c r="AU21" s="210" t="s">
        <v>246</v>
      </c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2"/>
      <c r="BI21" s="210" t="s">
        <v>247</v>
      </c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2"/>
      <c r="BW21" s="210" t="s">
        <v>247</v>
      </c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2"/>
      <c r="CK21" s="210"/>
      <c r="CL21" s="211"/>
      <c r="CM21" s="211"/>
      <c r="CN21" s="211"/>
      <c r="CO21" s="211"/>
      <c r="CP21" s="211"/>
      <c r="CQ21" s="211"/>
      <c r="CR21" s="211"/>
      <c r="CS21" s="211"/>
      <c r="CT21" s="211"/>
      <c r="CU21" s="212"/>
      <c r="CV21" s="210"/>
      <c r="CW21" s="211"/>
      <c r="CX21" s="211"/>
      <c r="CY21" s="211"/>
      <c r="CZ21" s="211"/>
      <c r="DA21" s="211"/>
      <c r="DB21" s="211"/>
      <c r="DC21" s="211"/>
      <c r="DD21" s="211"/>
      <c r="DE21" s="212"/>
      <c r="DF21" s="210" t="s">
        <v>248</v>
      </c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2"/>
    </row>
    <row r="22" spans="1:123" s="98" customFormat="1" ht="12.75" x14ac:dyDescent="0.2">
      <c r="A22" s="213">
        <v>1</v>
      </c>
      <c r="B22" s="214"/>
      <c r="C22" s="214"/>
      <c r="D22" s="215"/>
      <c r="E22" s="213">
        <v>2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5"/>
      <c r="U22" s="213">
        <v>3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5"/>
      <c r="AG22" s="213">
        <v>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5"/>
      <c r="AU22" s="213">
        <v>5</v>
      </c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5"/>
      <c r="BI22" s="213">
        <v>6</v>
      </c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5"/>
      <c r="BW22" s="213">
        <v>7</v>
      </c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5"/>
      <c r="CK22" s="213">
        <v>8</v>
      </c>
      <c r="CL22" s="214"/>
      <c r="CM22" s="214"/>
      <c r="CN22" s="214"/>
      <c r="CO22" s="214"/>
      <c r="CP22" s="214"/>
      <c r="CQ22" s="214"/>
      <c r="CR22" s="214"/>
      <c r="CS22" s="214"/>
      <c r="CT22" s="214"/>
      <c r="CU22" s="215"/>
      <c r="CV22" s="213">
        <v>9</v>
      </c>
      <c r="CW22" s="214"/>
      <c r="CX22" s="214"/>
      <c r="CY22" s="214"/>
      <c r="CZ22" s="214"/>
      <c r="DA22" s="214"/>
      <c r="DB22" s="214"/>
      <c r="DC22" s="214"/>
      <c r="DD22" s="214"/>
      <c r="DE22" s="215"/>
      <c r="DF22" s="213">
        <v>10</v>
      </c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5"/>
    </row>
    <row r="23" spans="1:123" s="98" customFormat="1" ht="25.5" customHeight="1" x14ac:dyDescent="0.2">
      <c r="A23" s="201">
        <v>1</v>
      </c>
      <c r="B23" s="202"/>
      <c r="C23" s="202"/>
      <c r="D23" s="203"/>
      <c r="E23" s="204" t="s">
        <v>249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6"/>
      <c r="U23" s="207">
        <v>12.3</v>
      </c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9"/>
      <c r="AG23" s="198">
        <f>AU23+BI23+BW23</f>
        <v>14504.529999999999</v>
      </c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200"/>
      <c r="AU23" s="198">
        <v>6488</v>
      </c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200"/>
      <c r="BI23" s="198">
        <v>0</v>
      </c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200"/>
      <c r="BW23" s="198">
        <v>8016.53</v>
      </c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200"/>
      <c r="CK23" s="222">
        <v>25</v>
      </c>
      <c r="CL23" s="223"/>
      <c r="CM23" s="223"/>
      <c r="CN23" s="223"/>
      <c r="CO23" s="223"/>
      <c r="CP23" s="223"/>
      <c r="CQ23" s="223"/>
      <c r="CR23" s="223"/>
      <c r="CS23" s="223"/>
      <c r="CT23" s="223"/>
      <c r="CU23" s="224"/>
      <c r="CV23" s="222">
        <v>2.2999999999999998</v>
      </c>
      <c r="CW23" s="223"/>
      <c r="CX23" s="223"/>
      <c r="CY23" s="223"/>
      <c r="CZ23" s="223"/>
      <c r="DA23" s="223"/>
      <c r="DB23" s="223"/>
      <c r="DC23" s="223"/>
      <c r="DD23" s="223"/>
      <c r="DE23" s="224"/>
      <c r="DF23" s="198">
        <f>ROUND(U23*AG23*(1+CK23/100)*CV23*12,2)+2.99-1-1.51+2.21</f>
        <v>6155000</v>
      </c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200"/>
    </row>
    <row r="24" spans="1:123" s="98" customFormat="1" ht="27.75" customHeight="1" x14ac:dyDescent="0.2">
      <c r="A24" s="201">
        <v>2</v>
      </c>
      <c r="B24" s="202"/>
      <c r="C24" s="202"/>
      <c r="D24" s="203"/>
      <c r="E24" s="204" t="s">
        <v>250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6"/>
      <c r="U24" s="207">
        <v>5.5</v>
      </c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9"/>
      <c r="AG24" s="198">
        <f>AU24+BI24+BW24</f>
        <v>6613.96</v>
      </c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200"/>
      <c r="AU24" s="198">
        <v>3534</v>
      </c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200"/>
      <c r="BI24" s="198">
        <v>0</v>
      </c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200"/>
      <c r="BW24" s="198">
        <v>3079.96</v>
      </c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200"/>
      <c r="CK24" s="222">
        <v>25</v>
      </c>
      <c r="CL24" s="223"/>
      <c r="CM24" s="223"/>
      <c r="CN24" s="223"/>
      <c r="CO24" s="223"/>
      <c r="CP24" s="223"/>
      <c r="CQ24" s="223"/>
      <c r="CR24" s="223"/>
      <c r="CS24" s="223"/>
      <c r="CT24" s="223"/>
      <c r="CU24" s="224"/>
      <c r="CV24" s="222">
        <v>2.2999999999999998</v>
      </c>
      <c r="CW24" s="223"/>
      <c r="CX24" s="223"/>
      <c r="CY24" s="223"/>
      <c r="CZ24" s="223"/>
      <c r="DA24" s="223"/>
      <c r="DB24" s="223"/>
      <c r="DC24" s="223"/>
      <c r="DD24" s="223"/>
      <c r="DE24" s="224"/>
      <c r="DF24" s="198">
        <f>ROUND(U24*AG24*(1+CK24/100)*CV24*12,2)+0.66-0.19+0.62</f>
        <v>1255000</v>
      </c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200"/>
    </row>
    <row r="25" spans="1:123" s="98" customFormat="1" ht="12.75" x14ac:dyDescent="0.2">
      <c r="A25" s="207" t="s">
        <v>251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9"/>
      <c r="U25" s="201" t="s">
        <v>252</v>
      </c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3"/>
      <c r="AG25" s="198">
        <f>SUM(AG23:AT24)</f>
        <v>21118.489999999998</v>
      </c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200"/>
      <c r="AU25" s="225" t="s">
        <v>252</v>
      </c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7"/>
      <c r="BI25" s="225" t="s">
        <v>252</v>
      </c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7"/>
      <c r="BW25" s="225" t="s">
        <v>252</v>
      </c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7"/>
      <c r="CK25" s="228" t="s">
        <v>252</v>
      </c>
      <c r="CL25" s="229"/>
      <c r="CM25" s="229"/>
      <c r="CN25" s="229"/>
      <c r="CO25" s="229"/>
      <c r="CP25" s="229"/>
      <c r="CQ25" s="229"/>
      <c r="CR25" s="229"/>
      <c r="CS25" s="229"/>
      <c r="CT25" s="229"/>
      <c r="CU25" s="230"/>
      <c r="CV25" s="225" t="s">
        <v>252</v>
      </c>
      <c r="CW25" s="226"/>
      <c r="CX25" s="226"/>
      <c r="CY25" s="226"/>
      <c r="CZ25" s="226"/>
      <c r="DA25" s="226"/>
      <c r="DB25" s="226"/>
      <c r="DC25" s="226"/>
      <c r="DD25" s="226"/>
      <c r="DE25" s="227"/>
      <c r="DF25" s="198">
        <f>SUM(DF23:DS24)</f>
        <v>7410000</v>
      </c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200"/>
    </row>
    <row r="26" spans="1:123" s="98" customFormat="1" ht="12.75" x14ac:dyDescent="0.2"/>
    <row r="27" spans="1:123" s="98" customFormat="1" ht="12.75" x14ac:dyDescent="0.2"/>
    <row r="28" spans="1:123" s="98" customFormat="1" ht="12.75" x14ac:dyDescent="0.2"/>
    <row r="29" spans="1:123" x14ac:dyDescent="0.25">
      <c r="A29" s="95" t="s">
        <v>216</v>
      </c>
      <c r="T29" s="219" t="s">
        <v>217</v>
      </c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</row>
    <row r="30" spans="1:123" s="100" customFormat="1" ht="9.75" x14ac:dyDescent="0.2">
      <c r="A30" s="97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</row>
    <row r="31" spans="1:123" x14ac:dyDescent="0.25">
      <c r="A31" s="95" t="s">
        <v>218</v>
      </c>
      <c r="AH31" s="220" t="s">
        <v>253</v>
      </c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</row>
    <row r="33" spans="1:123" x14ac:dyDescent="0.25">
      <c r="A33" s="221" t="s">
        <v>220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</row>
    <row r="34" spans="1:123" s="98" customFormat="1" ht="12.75" x14ac:dyDescent="0.2"/>
    <row r="35" spans="1:123" s="98" customFormat="1" ht="12.75" x14ac:dyDescent="0.2">
      <c r="A35" s="216" t="s">
        <v>221</v>
      </c>
      <c r="B35" s="217"/>
      <c r="C35" s="217"/>
      <c r="D35" s="218"/>
      <c r="E35" s="216" t="s">
        <v>222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  <c r="U35" s="216" t="s">
        <v>223</v>
      </c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8"/>
      <c r="AG35" s="213" t="s">
        <v>224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5"/>
      <c r="CK35" s="216" t="s">
        <v>225</v>
      </c>
      <c r="CL35" s="217"/>
      <c r="CM35" s="217"/>
      <c r="CN35" s="217"/>
      <c r="CO35" s="217"/>
      <c r="CP35" s="217"/>
      <c r="CQ35" s="217"/>
      <c r="CR35" s="217"/>
      <c r="CS35" s="217"/>
      <c r="CT35" s="217"/>
      <c r="CU35" s="218"/>
      <c r="CV35" s="216" t="s">
        <v>226</v>
      </c>
      <c r="CW35" s="217"/>
      <c r="CX35" s="217"/>
      <c r="CY35" s="217"/>
      <c r="CZ35" s="217"/>
      <c r="DA35" s="217"/>
      <c r="DB35" s="217"/>
      <c r="DC35" s="217"/>
      <c r="DD35" s="217"/>
      <c r="DE35" s="218"/>
      <c r="DF35" s="216" t="s">
        <v>227</v>
      </c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8"/>
    </row>
    <row r="36" spans="1:123" s="98" customFormat="1" ht="12.75" x14ac:dyDescent="0.2">
      <c r="A36" s="210" t="s">
        <v>228</v>
      </c>
      <c r="B36" s="211"/>
      <c r="C36" s="211"/>
      <c r="D36" s="212"/>
      <c r="E36" s="210" t="s">
        <v>229</v>
      </c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2"/>
      <c r="U36" s="210" t="s">
        <v>230</v>
      </c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6" t="s">
        <v>47</v>
      </c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8"/>
      <c r="AU36" s="213" t="s">
        <v>7</v>
      </c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5"/>
      <c r="CK36" s="210" t="s">
        <v>231</v>
      </c>
      <c r="CL36" s="211"/>
      <c r="CM36" s="211"/>
      <c r="CN36" s="211"/>
      <c r="CO36" s="211"/>
      <c r="CP36" s="211"/>
      <c r="CQ36" s="211"/>
      <c r="CR36" s="211"/>
      <c r="CS36" s="211"/>
      <c r="CT36" s="211"/>
      <c r="CU36" s="212"/>
      <c r="CV36" s="210" t="s">
        <v>254</v>
      </c>
      <c r="CW36" s="211"/>
      <c r="CX36" s="211"/>
      <c r="CY36" s="211"/>
      <c r="CZ36" s="211"/>
      <c r="DA36" s="211"/>
      <c r="DB36" s="211"/>
      <c r="DC36" s="211"/>
      <c r="DD36" s="211"/>
      <c r="DE36" s="212"/>
      <c r="DF36" s="210" t="s">
        <v>233</v>
      </c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2"/>
    </row>
    <row r="37" spans="1:123" s="98" customFormat="1" ht="12.75" x14ac:dyDescent="0.2">
      <c r="A37" s="210"/>
      <c r="B37" s="211"/>
      <c r="C37" s="211"/>
      <c r="D37" s="212"/>
      <c r="E37" s="210" t="s">
        <v>234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2"/>
      <c r="U37" s="210" t="s">
        <v>235</v>
      </c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0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2"/>
      <c r="AU37" s="216" t="s">
        <v>236</v>
      </c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8"/>
      <c r="BI37" s="216" t="s">
        <v>237</v>
      </c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8"/>
      <c r="BW37" s="216" t="s">
        <v>237</v>
      </c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8"/>
      <c r="CK37" s="210" t="s">
        <v>238</v>
      </c>
      <c r="CL37" s="211"/>
      <c r="CM37" s="211"/>
      <c r="CN37" s="211"/>
      <c r="CO37" s="211"/>
      <c r="CP37" s="211"/>
      <c r="CQ37" s="211"/>
      <c r="CR37" s="211"/>
      <c r="CS37" s="211"/>
      <c r="CT37" s="211"/>
      <c r="CU37" s="212"/>
      <c r="CV37" s="210"/>
      <c r="CW37" s="211"/>
      <c r="CX37" s="211"/>
      <c r="CY37" s="211"/>
      <c r="CZ37" s="211"/>
      <c r="DA37" s="211"/>
      <c r="DB37" s="211"/>
      <c r="DC37" s="211"/>
      <c r="DD37" s="211"/>
      <c r="DE37" s="212"/>
      <c r="DF37" s="210" t="s">
        <v>240</v>
      </c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2"/>
    </row>
    <row r="38" spans="1:123" s="98" customFormat="1" ht="12.75" x14ac:dyDescent="0.2">
      <c r="A38" s="210"/>
      <c r="B38" s="211"/>
      <c r="C38" s="211"/>
      <c r="D38" s="212"/>
      <c r="E38" s="210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2"/>
      <c r="U38" s="210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0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2"/>
      <c r="AU38" s="210" t="s">
        <v>238</v>
      </c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2"/>
      <c r="BI38" s="210" t="s">
        <v>241</v>
      </c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2"/>
      <c r="BW38" s="210" t="s">
        <v>242</v>
      </c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2"/>
      <c r="CK38" s="210" t="s">
        <v>243</v>
      </c>
      <c r="CL38" s="211"/>
      <c r="CM38" s="211"/>
      <c r="CN38" s="211"/>
      <c r="CO38" s="211"/>
      <c r="CP38" s="211"/>
      <c r="CQ38" s="211"/>
      <c r="CR38" s="211"/>
      <c r="CS38" s="211"/>
      <c r="CT38" s="211"/>
      <c r="CU38" s="212"/>
      <c r="CV38" s="210"/>
      <c r="CW38" s="211"/>
      <c r="CX38" s="211"/>
      <c r="CY38" s="211"/>
      <c r="CZ38" s="211"/>
      <c r="DA38" s="211"/>
      <c r="DB38" s="211"/>
      <c r="DC38" s="211"/>
      <c r="DD38" s="211"/>
      <c r="DE38" s="212"/>
      <c r="DF38" s="210" t="s">
        <v>245</v>
      </c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2"/>
    </row>
    <row r="39" spans="1:123" s="98" customFormat="1" ht="12.75" x14ac:dyDescent="0.2">
      <c r="A39" s="210"/>
      <c r="B39" s="211"/>
      <c r="C39" s="211"/>
      <c r="D39" s="212"/>
      <c r="E39" s="210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2"/>
      <c r="U39" s="210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0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2"/>
      <c r="AU39" s="210" t="s">
        <v>246</v>
      </c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2"/>
      <c r="BI39" s="210" t="s">
        <v>247</v>
      </c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2"/>
      <c r="BW39" s="210" t="s">
        <v>247</v>
      </c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2"/>
      <c r="CK39" s="210"/>
      <c r="CL39" s="211"/>
      <c r="CM39" s="211"/>
      <c r="CN39" s="211"/>
      <c r="CO39" s="211"/>
      <c r="CP39" s="211"/>
      <c r="CQ39" s="211"/>
      <c r="CR39" s="211"/>
      <c r="CS39" s="211"/>
      <c r="CT39" s="211"/>
      <c r="CU39" s="212"/>
      <c r="CV39" s="210"/>
      <c r="CW39" s="211"/>
      <c r="CX39" s="211"/>
      <c r="CY39" s="211"/>
      <c r="CZ39" s="211"/>
      <c r="DA39" s="211"/>
      <c r="DB39" s="211"/>
      <c r="DC39" s="211"/>
      <c r="DD39" s="211"/>
      <c r="DE39" s="212"/>
      <c r="DF39" s="210" t="s">
        <v>248</v>
      </c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2"/>
    </row>
    <row r="40" spans="1:123" s="98" customFormat="1" ht="12.75" x14ac:dyDescent="0.2">
      <c r="A40" s="213">
        <v>1</v>
      </c>
      <c r="B40" s="214"/>
      <c r="C40" s="214"/>
      <c r="D40" s="215"/>
      <c r="E40" s="213">
        <v>2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5"/>
      <c r="U40" s="213">
        <v>3</v>
      </c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5"/>
      <c r="AG40" s="213">
        <v>4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5"/>
      <c r="AU40" s="213">
        <v>5</v>
      </c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5"/>
      <c r="BI40" s="213">
        <v>6</v>
      </c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5"/>
      <c r="BW40" s="213">
        <v>7</v>
      </c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5"/>
      <c r="CK40" s="213">
        <v>8</v>
      </c>
      <c r="CL40" s="214"/>
      <c r="CM40" s="214"/>
      <c r="CN40" s="214"/>
      <c r="CO40" s="214"/>
      <c r="CP40" s="214"/>
      <c r="CQ40" s="214"/>
      <c r="CR40" s="214"/>
      <c r="CS40" s="214"/>
      <c r="CT40" s="214"/>
      <c r="CU40" s="215"/>
      <c r="CV40" s="213">
        <v>9</v>
      </c>
      <c r="CW40" s="214"/>
      <c r="CX40" s="214"/>
      <c r="CY40" s="214"/>
      <c r="CZ40" s="214"/>
      <c r="DA40" s="214"/>
      <c r="DB40" s="214"/>
      <c r="DC40" s="214"/>
      <c r="DD40" s="214"/>
      <c r="DE40" s="215"/>
      <c r="DF40" s="213">
        <v>10</v>
      </c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5"/>
    </row>
    <row r="41" spans="1:123" s="98" customFormat="1" ht="12.75" x14ac:dyDescent="0.2">
      <c r="A41" s="201">
        <v>1</v>
      </c>
      <c r="B41" s="202"/>
      <c r="C41" s="202"/>
      <c r="D41" s="203"/>
      <c r="E41" s="204" t="s">
        <v>255</v>
      </c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6"/>
      <c r="U41" s="207">
        <v>1</v>
      </c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9"/>
      <c r="AG41" s="198">
        <v>16559.98</v>
      </c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200"/>
      <c r="AU41" s="198">
        <v>9231</v>
      </c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200"/>
      <c r="BI41" s="198">
        <v>0</v>
      </c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200"/>
      <c r="BW41" s="198">
        <v>7328.98</v>
      </c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200"/>
      <c r="CK41" s="207">
        <v>25</v>
      </c>
      <c r="CL41" s="208"/>
      <c r="CM41" s="208"/>
      <c r="CN41" s="208"/>
      <c r="CO41" s="208"/>
      <c r="CP41" s="208"/>
      <c r="CQ41" s="208"/>
      <c r="CR41" s="208"/>
      <c r="CS41" s="208"/>
      <c r="CT41" s="208"/>
      <c r="CU41" s="209"/>
      <c r="CV41" s="207">
        <v>2.2999999999999998</v>
      </c>
      <c r="CW41" s="208"/>
      <c r="CX41" s="208"/>
      <c r="CY41" s="208"/>
      <c r="CZ41" s="208"/>
      <c r="DA41" s="208"/>
      <c r="DB41" s="208"/>
      <c r="DC41" s="208"/>
      <c r="DD41" s="208"/>
      <c r="DE41" s="209"/>
      <c r="DF41" s="198">
        <v>571319.31000000006</v>
      </c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200"/>
    </row>
    <row r="42" spans="1:123" s="98" customFormat="1" ht="24" customHeight="1" x14ac:dyDescent="0.2">
      <c r="A42" s="201">
        <v>2</v>
      </c>
      <c r="B42" s="202"/>
      <c r="C42" s="202"/>
      <c r="D42" s="203"/>
      <c r="E42" s="204" t="s">
        <v>249</v>
      </c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  <c r="U42" s="207">
        <v>12.3</v>
      </c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9"/>
      <c r="AG42" s="198">
        <v>334.62</v>
      </c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200"/>
      <c r="AU42" s="198">
        <v>334.62</v>
      </c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200"/>
      <c r="BI42" s="198">
        <v>0</v>
      </c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200"/>
      <c r="BW42" s="198">
        <v>0</v>
      </c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200"/>
      <c r="CK42" s="207">
        <v>25</v>
      </c>
      <c r="CL42" s="208"/>
      <c r="CM42" s="208"/>
      <c r="CN42" s="208"/>
      <c r="CO42" s="208"/>
      <c r="CP42" s="208"/>
      <c r="CQ42" s="208"/>
      <c r="CR42" s="208"/>
      <c r="CS42" s="208"/>
      <c r="CT42" s="208"/>
      <c r="CU42" s="209"/>
      <c r="CV42" s="207">
        <v>2.2999999999999998</v>
      </c>
      <c r="CW42" s="208"/>
      <c r="CX42" s="208"/>
      <c r="CY42" s="208"/>
      <c r="CZ42" s="208"/>
      <c r="DA42" s="208"/>
      <c r="DB42" s="208"/>
      <c r="DC42" s="208"/>
      <c r="DD42" s="208"/>
      <c r="DE42" s="209"/>
      <c r="DF42" s="198">
        <v>142000</v>
      </c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200"/>
    </row>
    <row r="43" spans="1:123" s="98" customFormat="1" ht="12.75" customHeight="1" x14ac:dyDescent="0.2">
      <c r="A43" s="201">
        <v>3</v>
      </c>
      <c r="B43" s="202"/>
      <c r="C43" s="202"/>
      <c r="D43" s="203"/>
      <c r="E43" s="204" t="s">
        <v>256</v>
      </c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6"/>
      <c r="U43" s="207">
        <v>1.5</v>
      </c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9"/>
      <c r="AG43" s="198">
        <v>13703.35</v>
      </c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200"/>
      <c r="AU43" s="198">
        <v>4267</v>
      </c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200"/>
      <c r="BI43" s="198">
        <v>2133.5</v>
      </c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200"/>
      <c r="BW43" s="198">
        <v>7302.85</v>
      </c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200"/>
      <c r="CK43" s="207">
        <v>25</v>
      </c>
      <c r="CL43" s="208"/>
      <c r="CM43" s="208"/>
      <c r="CN43" s="208"/>
      <c r="CO43" s="208"/>
      <c r="CP43" s="208"/>
      <c r="CQ43" s="208"/>
      <c r="CR43" s="208"/>
      <c r="CS43" s="208"/>
      <c r="CT43" s="208"/>
      <c r="CU43" s="209"/>
      <c r="CV43" s="207">
        <v>2.2999999999999998</v>
      </c>
      <c r="CW43" s="208"/>
      <c r="CX43" s="208"/>
      <c r="CY43" s="208"/>
      <c r="CZ43" s="208"/>
      <c r="DA43" s="208"/>
      <c r="DB43" s="208"/>
      <c r="DC43" s="208"/>
      <c r="DD43" s="208"/>
      <c r="DE43" s="209"/>
      <c r="DF43" s="198">
        <v>709148.4</v>
      </c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200"/>
    </row>
    <row r="44" spans="1:123" s="98" customFormat="1" ht="27" customHeight="1" x14ac:dyDescent="0.2">
      <c r="A44" s="201">
        <v>4</v>
      </c>
      <c r="B44" s="202"/>
      <c r="C44" s="202"/>
      <c r="D44" s="203"/>
      <c r="E44" s="204" t="s">
        <v>257</v>
      </c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  <c r="U44" s="207">
        <v>1</v>
      </c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9"/>
      <c r="AG44" s="198">
        <v>7804</v>
      </c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200"/>
      <c r="AU44" s="198">
        <v>3048</v>
      </c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200"/>
      <c r="BI44" s="198">
        <v>0</v>
      </c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200"/>
      <c r="BW44" s="198">
        <v>4756</v>
      </c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200"/>
      <c r="CK44" s="207">
        <v>25</v>
      </c>
      <c r="CL44" s="208"/>
      <c r="CM44" s="208"/>
      <c r="CN44" s="208"/>
      <c r="CO44" s="208"/>
      <c r="CP44" s="208"/>
      <c r="CQ44" s="208"/>
      <c r="CR44" s="208"/>
      <c r="CS44" s="208"/>
      <c r="CT44" s="208"/>
      <c r="CU44" s="209"/>
      <c r="CV44" s="207">
        <v>2.2999999999999998</v>
      </c>
      <c r="CW44" s="208"/>
      <c r="CX44" s="208"/>
      <c r="CY44" s="208"/>
      <c r="CZ44" s="208"/>
      <c r="DA44" s="208"/>
      <c r="DB44" s="208"/>
      <c r="DC44" s="208"/>
      <c r="DD44" s="208"/>
      <c r="DE44" s="209"/>
      <c r="DF44" s="198">
        <v>269238</v>
      </c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200"/>
    </row>
    <row r="45" spans="1:123" s="98" customFormat="1" ht="12.75" x14ac:dyDescent="0.2">
      <c r="A45" s="201">
        <v>5</v>
      </c>
      <c r="B45" s="202"/>
      <c r="C45" s="202"/>
      <c r="D45" s="203"/>
      <c r="E45" s="204" t="s">
        <v>258</v>
      </c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  <c r="U45" s="207">
        <v>0.5</v>
      </c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9"/>
      <c r="AG45" s="198">
        <v>3340.49</v>
      </c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200"/>
      <c r="AU45" s="198">
        <v>2133.5</v>
      </c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200"/>
      <c r="BI45" s="198">
        <v>0</v>
      </c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200"/>
      <c r="BW45" s="198">
        <v>1206.99</v>
      </c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200"/>
      <c r="CK45" s="207">
        <v>25</v>
      </c>
      <c r="CL45" s="208"/>
      <c r="CM45" s="208"/>
      <c r="CN45" s="208"/>
      <c r="CO45" s="208"/>
      <c r="CP45" s="208"/>
      <c r="CQ45" s="208"/>
      <c r="CR45" s="208"/>
      <c r="CS45" s="208"/>
      <c r="CT45" s="208"/>
      <c r="CU45" s="209"/>
      <c r="CV45" s="207">
        <v>2.2999999999999998</v>
      </c>
      <c r="CW45" s="208"/>
      <c r="CX45" s="208"/>
      <c r="CY45" s="208"/>
      <c r="CZ45" s="208"/>
      <c r="DA45" s="208"/>
      <c r="DB45" s="208"/>
      <c r="DC45" s="208"/>
      <c r="DD45" s="208"/>
      <c r="DE45" s="209"/>
      <c r="DF45" s="198">
        <v>57623.83</v>
      </c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200"/>
    </row>
    <row r="46" spans="1:123" s="98" customFormat="1" ht="12.75" x14ac:dyDescent="0.2">
      <c r="A46" s="201">
        <v>6</v>
      </c>
      <c r="B46" s="202"/>
      <c r="C46" s="202"/>
      <c r="D46" s="203"/>
      <c r="E46" s="204" t="s">
        <v>259</v>
      </c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  <c r="U46" s="207">
        <v>2</v>
      </c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9"/>
      <c r="AG46" s="198">
        <v>8406.2999999999993</v>
      </c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200"/>
      <c r="AU46" s="198">
        <v>3810</v>
      </c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200"/>
      <c r="BI46" s="198">
        <v>0</v>
      </c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200"/>
      <c r="BW46" s="198">
        <v>4596.3</v>
      </c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200"/>
      <c r="CK46" s="207">
        <v>0</v>
      </c>
      <c r="CL46" s="208"/>
      <c r="CM46" s="208"/>
      <c r="CN46" s="208"/>
      <c r="CO46" s="208"/>
      <c r="CP46" s="208"/>
      <c r="CQ46" s="208"/>
      <c r="CR46" s="208"/>
      <c r="CS46" s="208"/>
      <c r="CT46" s="208"/>
      <c r="CU46" s="209"/>
      <c r="CV46" s="207">
        <v>2.2999999999999998</v>
      </c>
      <c r="CW46" s="208"/>
      <c r="CX46" s="208"/>
      <c r="CY46" s="208"/>
      <c r="CZ46" s="208"/>
      <c r="DA46" s="208"/>
      <c r="DB46" s="208"/>
      <c r="DC46" s="208"/>
      <c r="DD46" s="208"/>
      <c r="DE46" s="209"/>
      <c r="DF46" s="198">
        <v>464620.36</v>
      </c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200"/>
    </row>
    <row r="47" spans="1:123" s="98" customFormat="1" ht="12.75" x14ac:dyDescent="0.2">
      <c r="A47" s="201">
        <v>7</v>
      </c>
      <c r="B47" s="202"/>
      <c r="C47" s="202"/>
      <c r="D47" s="203"/>
      <c r="E47" s="204" t="s">
        <v>260</v>
      </c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6"/>
      <c r="U47" s="207">
        <v>1</v>
      </c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9"/>
      <c r="AG47" s="198">
        <v>6602.17</v>
      </c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200"/>
      <c r="AU47" s="198">
        <v>2742</v>
      </c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200"/>
      <c r="BI47" s="198">
        <v>0</v>
      </c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200"/>
      <c r="BW47" s="198">
        <v>3860.17</v>
      </c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200"/>
      <c r="CK47" s="207">
        <v>0</v>
      </c>
      <c r="CL47" s="208"/>
      <c r="CM47" s="208"/>
      <c r="CN47" s="208"/>
      <c r="CO47" s="208"/>
      <c r="CP47" s="208"/>
      <c r="CQ47" s="208"/>
      <c r="CR47" s="208"/>
      <c r="CS47" s="208"/>
      <c r="CT47" s="208"/>
      <c r="CU47" s="209"/>
      <c r="CV47" s="207">
        <v>2.2999999999999998</v>
      </c>
      <c r="CW47" s="208"/>
      <c r="CX47" s="208"/>
      <c r="CY47" s="208"/>
      <c r="CZ47" s="208"/>
      <c r="DA47" s="208"/>
      <c r="DB47" s="208"/>
      <c r="DC47" s="208"/>
      <c r="DD47" s="208"/>
      <c r="DE47" s="209"/>
      <c r="DF47" s="198">
        <v>182219.89</v>
      </c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200"/>
    </row>
    <row r="48" spans="1:123" s="98" customFormat="1" ht="12.75" x14ac:dyDescent="0.2">
      <c r="A48" s="201">
        <v>9</v>
      </c>
      <c r="B48" s="202"/>
      <c r="C48" s="202"/>
      <c r="D48" s="203"/>
      <c r="E48" s="204" t="s">
        <v>261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6"/>
      <c r="U48" s="207">
        <v>1</v>
      </c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9"/>
      <c r="AG48" s="198">
        <v>3301.09</v>
      </c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200"/>
      <c r="AU48" s="198">
        <v>1371</v>
      </c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200"/>
      <c r="BI48" s="198">
        <v>0</v>
      </c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200"/>
      <c r="BW48" s="198">
        <v>1930.09</v>
      </c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200"/>
      <c r="CK48" s="207">
        <v>0</v>
      </c>
      <c r="CL48" s="208"/>
      <c r="CM48" s="208"/>
      <c r="CN48" s="208"/>
      <c r="CO48" s="208"/>
      <c r="CP48" s="208"/>
      <c r="CQ48" s="208"/>
      <c r="CR48" s="208"/>
      <c r="CS48" s="208"/>
      <c r="CT48" s="208"/>
      <c r="CU48" s="209"/>
      <c r="CV48" s="207">
        <v>2.2999999999999998</v>
      </c>
      <c r="CW48" s="208"/>
      <c r="CX48" s="208"/>
      <c r="CY48" s="208"/>
      <c r="CZ48" s="208"/>
      <c r="DA48" s="208"/>
      <c r="DB48" s="208"/>
      <c r="DC48" s="208"/>
      <c r="DD48" s="208"/>
      <c r="DE48" s="209"/>
      <c r="DF48" s="198">
        <v>91110.8</v>
      </c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200"/>
    </row>
    <row r="49" spans="1:123" s="98" customFormat="1" ht="23.25" customHeight="1" x14ac:dyDescent="0.2">
      <c r="A49" s="201">
        <v>10</v>
      </c>
      <c r="B49" s="202"/>
      <c r="C49" s="202"/>
      <c r="D49" s="203"/>
      <c r="E49" s="204" t="s">
        <v>262</v>
      </c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6"/>
      <c r="U49" s="207">
        <v>1</v>
      </c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9"/>
      <c r="AG49" s="198">
        <v>6602.17</v>
      </c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200"/>
      <c r="AU49" s="198">
        <v>2742</v>
      </c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200"/>
      <c r="BI49" s="198">
        <v>0</v>
      </c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200"/>
      <c r="BW49" s="198">
        <v>3860.17</v>
      </c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200"/>
      <c r="CK49" s="207">
        <v>0</v>
      </c>
      <c r="CL49" s="208"/>
      <c r="CM49" s="208"/>
      <c r="CN49" s="208"/>
      <c r="CO49" s="208"/>
      <c r="CP49" s="208"/>
      <c r="CQ49" s="208"/>
      <c r="CR49" s="208"/>
      <c r="CS49" s="208"/>
      <c r="CT49" s="208"/>
      <c r="CU49" s="209"/>
      <c r="CV49" s="207">
        <v>2.2999999999999998</v>
      </c>
      <c r="CW49" s="208"/>
      <c r="CX49" s="208"/>
      <c r="CY49" s="208"/>
      <c r="CZ49" s="208"/>
      <c r="DA49" s="208"/>
      <c r="DB49" s="208"/>
      <c r="DC49" s="208"/>
      <c r="DD49" s="208"/>
      <c r="DE49" s="209"/>
      <c r="DF49" s="198">
        <v>182219.89</v>
      </c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200"/>
    </row>
    <row r="50" spans="1:123" s="98" customFormat="1" ht="12.75" x14ac:dyDescent="0.2">
      <c r="A50" s="201">
        <v>11</v>
      </c>
      <c r="B50" s="202"/>
      <c r="C50" s="202"/>
      <c r="D50" s="203"/>
      <c r="E50" s="204" t="s">
        <v>263</v>
      </c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6"/>
      <c r="U50" s="207">
        <v>3</v>
      </c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9"/>
      <c r="AG50" s="198">
        <v>7449.02</v>
      </c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200"/>
      <c r="AU50" s="198">
        <v>2591</v>
      </c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200"/>
      <c r="BI50" s="198">
        <v>906.85</v>
      </c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200"/>
      <c r="BW50" s="198">
        <v>3951.17</v>
      </c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200"/>
      <c r="CK50" s="207">
        <v>0</v>
      </c>
      <c r="CL50" s="208"/>
      <c r="CM50" s="208"/>
      <c r="CN50" s="208"/>
      <c r="CO50" s="208"/>
      <c r="CP50" s="208"/>
      <c r="CQ50" s="208"/>
      <c r="CR50" s="208"/>
      <c r="CS50" s="208"/>
      <c r="CT50" s="208"/>
      <c r="CU50" s="209"/>
      <c r="CV50" s="207">
        <v>2.2999999999999998</v>
      </c>
      <c r="CW50" s="208"/>
      <c r="CX50" s="208"/>
      <c r="CY50" s="208"/>
      <c r="CZ50" s="208"/>
      <c r="DA50" s="208"/>
      <c r="DB50" s="208"/>
      <c r="DC50" s="208"/>
      <c r="DD50" s="208"/>
      <c r="DE50" s="209"/>
      <c r="DF50" s="198">
        <v>616778.86</v>
      </c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200"/>
    </row>
    <row r="51" spans="1:123" s="98" customFormat="1" ht="12.75" x14ac:dyDescent="0.2">
      <c r="A51" s="201">
        <v>12</v>
      </c>
      <c r="B51" s="202"/>
      <c r="C51" s="202"/>
      <c r="D51" s="203"/>
      <c r="E51" s="204" t="s">
        <v>264</v>
      </c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6"/>
      <c r="U51" s="207">
        <v>1</v>
      </c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9"/>
      <c r="AG51" s="198">
        <v>6602.17</v>
      </c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200"/>
      <c r="AU51" s="198">
        <v>2591</v>
      </c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200"/>
      <c r="BI51" s="198">
        <v>0</v>
      </c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200"/>
      <c r="BW51" s="198">
        <v>4011.17</v>
      </c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200"/>
      <c r="CK51" s="207">
        <v>0</v>
      </c>
      <c r="CL51" s="208"/>
      <c r="CM51" s="208"/>
      <c r="CN51" s="208"/>
      <c r="CO51" s="208"/>
      <c r="CP51" s="208"/>
      <c r="CQ51" s="208"/>
      <c r="CR51" s="208"/>
      <c r="CS51" s="208"/>
      <c r="CT51" s="208"/>
      <c r="CU51" s="209"/>
      <c r="CV51" s="207">
        <v>2.2999999999999998</v>
      </c>
      <c r="CW51" s="208"/>
      <c r="CX51" s="208"/>
      <c r="CY51" s="208"/>
      <c r="CZ51" s="208"/>
      <c r="DA51" s="208"/>
      <c r="DB51" s="208"/>
      <c r="DC51" s="208"/>
      <c r="DD51" s="208"/>
      <c r="DE51" s="209"/>
      <c r="DF51" s="198">
        <v>182219.89</v>
      </c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200"/>
    </row>
    <row r="52" spans="1:123" s="98" customFormat="1" ht="26.25" customHeight="1" x14ac:dyDescent="0.2">
      <c r="A52" s="201">
        <v>13</v>
      </c>
      <c r="B52" s="202"/>
      <c r="C52" s="202"/>
      <c r="D52" s="203"/>
      <c r="E52" s="204" t="s">
        <v>265</v>
      </c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6"/>
      <c r="U52" s="207">
        <v>1</v>
      </c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9"/>
      <c r="AG52" s="198">
        <v>6602.17</v>
      </c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200"/>
      <c r="AU52" s="198">
        <v>3123</v>
      </c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200"/>
      <c r="BI52" s="198">
        <v>0</v>
      </c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200"/>
      <c r="BW52" s="198">
        <v>3479.17</v>
      </c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200"/>
      <c r="CK52" s="207">
        <v>0</v>
      </c>
      <c r="CL52" s="208"/>
      <c r="CM52" s="208"/>
      <c r="CN52" s="208"/>
      <c r="CO52" s="208"/>
      <c r="CP52" s="208"/>
      <c r="CQ52" s="208"/>
      <c r="CR52" s="208"/>
      <c r="CS52" s="208"/>
      <c r="CT52" s="208"/>
      <c r="CU52" s="209"/>
      <c r="CV52" s="207">
        <v>2.2999999999999998</v>
      </c>
      <c r="CW52" s="208"/>
      <c r="CX52" s="208"/>
      <c r="CY52" s="208"/>
      <c r="CZ52" s="208"/>
      <c r="DA52" s="208"/>
      <c r="DB52" s="208"/>
      <c r="DC52" s="208"/>
      <c r="DD52" s="208"/>
      <c r="DE52" s="209"/>
      <c r="DF52" s="198">
        <v>182219.89</v>
      </c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200"/>
    </row>
    <row r="53" spans="1:123" s="98" customFormat="1" ht="12.75" x14ac:dyDescent="0.2">
      <c r="A53" s="207" t="s">
        <v>251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9"/>
      <c r="U53" s="201" t="s">
        <v>252</v>
      </c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3"/>
      <c r="AG53" s="198">
        <f>SUM(AG41:AT52)</f>
        <v>87307.529999999984</v>
      </c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200"/>
      <c r="AU53" s="201" t="s">
        <v>252</v>
      </c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3"/>
      <c r="BI53" s="201" t="s">
        <v>252</v>
      </c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3"/>
      <c r="BW53" s="201" t="s">
        <v>252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3"/>
      <c r="CK53" s="201" t="s">
        <v>252</v>
      </c>
      <c r="CL53" s="202"/>
      <c r="CM53" s="202"/>
      <c r="CN53" s="202"/>
      <c r="CO53" s="202"/>
      <c r="CP53" s="202"/>
      <c r="CQ53" s="202"/>
      <c r="CR53" s="202"/>
      <c r="CS53" s="202"/>
      <c r="CT53" s="202"/>
      <c r="CU53" s="203"/>
      <c r="CV53" s="201" t="s">
        <v>252</v>
      </c>
      <c r="CW53" s="202"/>
      <c r="CX53" s="202"/>
      <c r="CY53" s="202"/>
      <c r="CZ53" s="202"/>
      <c r="DA53" s="202"/>
      <c r="DB53" s="202"/>
      <c r="DC53" s="202"/>
      <c r="DD53" s="202"/>
      <c r="DE53" s="203"/>
      <c r="DF53" s="198">
        <v>3650718.4</v>
      </c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200"/>
    </row>
    <row r="54" spans="1:123" s="98" customFormat="1" ht="12.75" x14ac:dyDescent="0.2"/>
    <row r="55" spans="1:123" s="98" customFormat="1" ht="12.75" x14ac:dyDescent="0.2"/>
    <row r="56" spans="1:123" s="98" customFormat="1" ht="12.75" x14ac:dyDescent="0.2"/>
    <row r="57" spans="1:123" s="98" customFormat="1" ht="12.75" x14ac:dyDescent="0.2"/>
    <row r="58" spans="1:123" s="98" customFormat="1" ht="12.75" x14ac:dyDescent="0.2"/>
    <row r="59" spans="1:123" s="98" customFormat="1" ht="12.75" x14ac:dyDescent="0.2"/>
    <row r="60" spans="1:123" s="98" customFormat="1" ht="12.75" x14ac:dyDescent="0.2"/>
    <row r="61" spans="1:123" s="98" customFormat="1" ht="12.75" x14ac:dyDescent="0.2"/>
    <row r="62" spans="1:123" s="98" customFormat="1" ht="12.75" x14ac:dyDescent="0.2"/>
    <row r="63" spans="1:123" s="98" customFormat="1" ht="12.75" x14ac:dyDescent="0.2"/>
    <row r="64" spans="1:123" s="98" customFormat="1" ht="12.75" x14ac:dyDescent="0.2"/>
    <row r="65" s="98" customFormat="1" ht="12.75" x14ac:dyDescent="0.2"/>
    <row r="66" s="98" customFormat="1" ht="12.75" x14ac:dyDescent="0.2"/>
    <row r="67" s="98" customFormat="1" ht="12.75" x14ac:dyDescent="0.2"/>
    <row r="68" s="98" customFormat="1" ht="12.75" x14ac:dyDescent="0.2"/>
    <row r="69" s="98" customFormat="1" ht="12.75" x14ac:dyDescent="0.2"/>
    <row r="70" s="98" customFormat="1" ht="12.75" x14ac:dyDescent="0.2"/>
    <row r="71" s="98" customFormat="1" ht="12.75" x14ac:dyDescent="0.2"/>
    <row r="72" s="98" customFormat="1" ht="12.75" x14ac:dyDescent="0.2"/>
    <row r="73" s="98" customFormat="1" ht="12.75" x14ac:dyDescent="0.2"/>
    <row r="74" s="98" customFormat="1" ht="12.75" x14ac:dyDescent="0.2"/>
    <row r="75" s="98" customFormat="1" ht="12.75" x14ac:dyDescent="0.2"/>
    <row r="76" s="98" customFormat="1" ht="12.75" x14ac:dyDescent="0.2"/>
    <row r="77" s="98" customFormat="1" ht="12.75" x14ac:dyDescent="0.2"/>
    <row r="78" s="98" customFormat="1" ht="12.75" x14ac:dyDescent="0.2"/>
    <row r="79" s="98" customFormat="1" ht="12.75" x14ac:dyDescent="0.2"/>
    <row r="80" s="98" customFormat="1" ht="12.75" x14ac:dyDescent="0.2"/>
    <row r="81" s="98" customFormat="1" ht="12.75" x14ac:dyDescent="0.2"/>
    <row r="82" s="98" customFormat="1" ht="12.75" x14ac:dyDescent="0.2"/>
    <row r="83" s="98" customFormat="1" ht="12.75" x14ac:dyDescent="0.2"/>
    <row r="84" s="98" customFormat="1" ht="12.75" x14ac:dyDescent="0.2"/>
    <row r="85" s="98" customFormat="1" ht="12.75" x14ac:dyDescent="0.2"/>
    <row r="86" s="98" customFormat="1" ht="12.75" x14ac:dyDescent="0.2"/>
    <row r="87" s="98" customFormat="1" ht="12.75" x14ac:dyDescent="0.2"/>
    <row r="88" s="98" customFormat="1" ht="12.75" x14ac:dyDescent="0.2"/>
    <row r="89" s="98" customFormat="1" ht="12.75" x14ac:dyDescent="0.2"/>
    <row r="90" s="98" customFormat="1" ht="12.75" x14ac:dyDescent="0.2"/>
    <row r="91" s="98" customFormat="1" ht="12.75" x14ac:dyDescent="0.2"/>
    <row r="92" s="98" customFormat="1" ht="12.75" x14ac:dyDescent="0.2"/>
    <row r="93" s="98" customFormat="1" ht="12.75" x14ac:dyDescent="0.2"/>
    <row r="94" s="98" customFormat="1" ht="12.75" x14ac:dyDescent="0.2"/>
    <row r="95" s="98" customFormat="1" ht="12.75" x14ac:dyDescent="0.2"/>
    <row r="96" s="98" customFormat="1" ht="12.75" x14ac:dyDescent="0.2"/>
    <row r="97" s="98" customFormat="1" ht="12.75" x14ac:dyDescent="0.2"/>
    <row r="98" s="98" customFormat="1" ht="12.75" x14ac:dyDescent="0.2"/>
    <row r="99" s="98" customFormat="1" ht="12.75" x14ac:dyDescent="0.2"/>
    <row r="100" s="98" customFormat="1" ht="12.75" x14ac:dyDescent="0.2"/>
    <row r="101" s="98" customFormat="1" ht="12.75" x14ac:dyDescent="0.2"/>
    <row r="102" s="98" customFormat="1" ht="12.75" x14ac:dyDescent="0.2"/>
    <row r="103" s="98" customFormat="1" ht="12.75" x14ac:dyDescent="0.2"/>
    <row r="104" s="98" customFormat="1" ht="12.75" x14ac:dyDescent="0.2"/>
    <row r="105" s="98" customFormat="1" ht="12.75" x14ac:dyDescent="0.2"/>
    <row r="106" s="98" customFormat="1" ht="12.75" x14ac:dyDescent="0.2"/>
    <row r="107" s="98" customFormat="1" ht="12.75" x14ac:dyDescent="0.2"/>
    <row r="108" s="98" customFormat="1" ht="12.75" x14ac:dyDescent="0.2"/>
    <row r="109" s="98" customFormat="1" ht="12.75" x14ac:dyDescent="0.2"/>
    <row r="110" s="98" customFormat="1" ht="12.75" x14ac:dyDescent="0.2"/>
    <row r="111" s="98" customFormat="1" ht="12.75" x14ac:dyDescent="0.2"/>
    <row r="112" s="98" customFormat="1" ht="12.75" x14ac:dyDescent="0.2"/>
    <row r="113" s="98" customFormat="1" ht="12.75" x14ac:dyDescent="0.2"/>
    <row r="114" s="98" customFormat="1" ht="12.75" x14ac:dyDescent="0.2"/>
    <row r="115" s="98" customFormat="1" ht="12.75" x14ac:dyDescent="0.2"/>
    <row r="116" s="98" customFormat="1" ht="12.75" x14ac:dyDescent="0.2"/>
    <row r="117" s="98" customFormat="1" ht="12.75" x14ac:dyDescent="0.2"/>
    <row r="118" s="98" customFormat="1" ht="12.75" x14ac:dyDescent="0.2"/>
    <row r="119" s="98" customFormat="1" ht="12.75" x14ac:dyDescent="0.2"/>
    <row r="120" s="98" customFormat="1" ht="12.75" x14ac:dyDescent="0.2"/>
    <row r="121" s="98" customFormat="1" ht="12.75" x14ac:dyDescent="0.2"/>
    <row r="122" s="98" customFormat="1" ht="12.75" x14ac:dyDescent="0.2"/>
    <row r="123" s="98" customFormat="1" ht="12.75" x14ac:dyDescent="0.2"/>
    <row r="124" s="98" customFormat="1" ht="12.75" x14ac:dyDescent="0.2"/>
    <row r="125" s="98" customFormat="1" ht="12.75" x14ac:dyDescent="0.2"/>
    <row r="126" s="98" customFormat="1" ht="12.75" x14ac:dyDescent="0.2"/>
    <row r="127" s="98" customFormat="1" ht="12.75" x14ac:dyDescent="0.2"/>
    <row r="128" s="98" customFormat="1" ht="12.75" x14ac:dyDescent="0.2"/>
    <row r="129" s="98" customFormat="1" ht="12.75" x14ac:dyDescent="0.2"/>
    <row r="130" s="98" customFormat="1" ht="12.75" x14ac:dyDescent="0.2"/>
    <row r="131" s="98" customFormat="1" ht="12.75" x14ac:dyDescent="0.2"/>
    <row r="132" s="98" customFormat="1" ht="12.75" x14ac:dyDescent="0.2"/>
    <row r="133" s="98" customFormat="1" ht="12.75" x14ac:dyDescent="0.2"/>
    <row r="134" s="98" customFormat="1" ht="12.75" x14ac:dyDescent="0.2"/>
    <row r="135" s="98" customFormat="1" ht="12.75" x14ac:dyDescent="0.2"/>
    <row r="136" s="98" customFormat="1" ht="12.75" x14ac:dyDescent="0.2"/>
    <row r="137" s="98" customFormat="1" ht="12.75" x14ac:dyDescent="0.2"/>
    <row r="138" s="98" customFormat="1" ht="12.75" x14ac:dyDescent="0.2"/>
    <row r="139" s="98" customFormat="1" ht="12.75" x14ac:dyDescent="0.2"/>
    <row r="140" s="98" customFormat="1" ht="12.75" x14ac:dyDescent="0.2"/>
    <row r="141" s="98" customFormat="1" ht="12.75" x14ac:dyDescent="0.2"/>
    <row r="142" s="98" customFormat="1" ht="12.75" x14ac:dyDescent="0.2"/>
    <row r="143" s="98" customFormat="1" ht="12.75" x14ac:dyDescent="0.2"/>
    <row r="144" s="98" customFormat="1" ht="12.75" x14ac:dyDescent="0.2"/>
    <row r="145" s="98" customFormat="1" ht="12.75" x14ac:dyDescent="0.2"/>
    <row r="146" s="98" customFormat="1" ht="12.75" x14ac:dyDescent="0.2"/>
    <row r="147" s="98" customFormat="1" ht="12.75" x14ac:dyDescent="0.2"/>
    <row r="148" s="98" customFormat="1" ht="12.75" x14ac:dyDescent="0.2"/>
    <row r="149" s="98" customFormat="1" ht="12.75" x14ac:dyDescent="0.2"/>
    <row r="150" s="98" customFormat="1" ht="12.75" x14ac:dyDescent="0.2"/>
    <row r="151" s="98" customFormat="1" ht="12.75" x14ac:dyDescent="0.2"/>
    <row r="152" s="98" customFormat="1" ht="12.75" x14ac:dyDescent="0.2"/>
    <row r="153" s="98" customFormat="1" ht="12.75" x14ac:dyDescent="0.2"/>
    <row r="154" s="98" customFormat="1" ht="12.75" x14ac:dyDescent="0.2"/>
    <row r="155" s="98" customFormat="1" ht="12.75" x14ac:dyDescent="0.2"/>
    <row r="156" s="98" customFormat="1" ht="12.75" x14ac:dyDescent="0.2"/>
    <row r="157" s="98" customFormat="1" ht="12.75" x14ac:dyDescent="0.2"/>
    <row r="158" s="98" customFormat="1" ht="12.75" x14ac:dyDescent="0.2"/>
    <row r="159" s="98" customFormat="1" ht="12.75" x14ac:dyDescent="0.2"/>
    <row r="160" s="98" customFormat="1" ht="12.75" x14ac:dyDescent="0.2"/>
    <row r="161" s="98" customFormat="1" ht="12.75" x14ac:dyDescent="0.2"/>
    <row r="162" s="98" customFormat="1" ht="12.75" x14ac:dyDescent="0.2"/>
    <row r="163" s="98" customFormat="1" ht="12.75" x14ac:dyDescent="0.2"/>
    <row r="164" s="98" customFormat="1" ht="12.75" x14ac:dyDescent="0.2"/>
    <row r="165" s="98" customFormat="1" ht="12.75" x14ac:dyDescent="0.2"/>
    <row r="166" s="98" customFormat="1" ht="12.75" x14ac:dyDescent="0.2"/>
    <row r="167" s="98" customFormat="1" ht="12.75" x14ac:dyDescent="0.2"/>
    <row r="168" s="98" customFormat="1" ht="12.75" x14ac:dyDescent="0.2"/>
    <row r="169" s="98" customFormat="1" ht="12.75" x14ac:dyDescent="0.2"/>
    <row r="170" s="98" customFormat="1" ht="12.75" x14ac:dyDescent="0.2"/>
    <row r="171" s="98" customFormat="1" ht="12.75" x14ac:dyDescent="0.2"/>
    <row r="172" s="98" customFormat="1" ht="12.75" x14ac:dyDescent="0.2"/>
    <row r="173" s="98" customFormat="1" ht="12.75" x14ac:dyDescent="0.2"/>
    <row r="174" s="98" customFormat="1" ht="12.75" x14ac:dyDescent="0.2"/>
    <row r="175" s="98" customFormat="1" ht="12.75" x14ac:dyDescent="0.2"/>
    <row r="176" s="98" customFormat="1" ht="12.75" x14ac:dyDescent="0.2"/>
    <row r="177" s="98" customFormat="1" ht="12.75" x14ac:dyDescent="0.2"/>
    <row r="178" s="98" customFormat="1" ht="12.75" x14ac:dyDescent="0.2"/>
    <row r="179" s="98" customFormat="1" ht="12.75" x14ac:dyDescent="0.2"/>
    <row r="180" s="98" customFormat="1" ht="12.75" x14ac:dyDescent="0.2"/>
    <row r="181" s="98" customFormat="1" ht="12.75" x14ac:dyDescent="0.2"/>
    <row r="182" s="98" customFormat="1" ht="12.75" x14ac:dyDescent="0.2"/>
    <row r="183" s="98" customFormat="1" ht="12.75" x14ac:dyDescent="0.2"/>
    <row r="184" s="98" customFormat="1" ht="12.75" x14ac:dyDescent="0.2"/>
    <row r="185" s="98" customFormat="1" ht="12.75" x14ac:dyDescent="0.2"/>
    <row r="186" s="98" customFormat="1" ht="12.75" x14ac:dyDescent="0.2"/>
    <row r="187" s="98" customFormat="1" ht="12.75" x14ac:dyDescent="0.2"/>
    <row r="188" s="98" customFormat="1" ht="12.75" x14ac:dyDescent="0.2"/>
    <row r="189" s="98" customFormat="1" ht="12.75" x14ac:dyDescent="0.2"/>
    <row r="190" s="98" customFormat="1" ht="12.75" x14ac:dyDescent="0.2"/>
    <row r="191" s="98" customFormat="1" ht="12.75" x14ac:dyDescent="0.2"/>
    <row r="192" s="98" customFormat="1" ht="12.75" x14ac:dyDescent="0.2"/>
    <row r="193" s="98" customFormat="1" ht="12.75" x14ac:dyDescent="0.2"/>
    <row r="194" s="98" customFormat="1" ht="12.75" x14ac:dyDescent="0.2"/>
    <row r="195" s="98" customFormat="1" ht="12.75" x14ac:dyDescent="0.2"/>
    <row r="196" s="98" customFormat="1" ht="12.75" x14ac:dyDescent="0.2"/>
    <row r="197" s="98" customFormat="1" ht="12.75" x14ac:dyDescent="0.2"/>
    <row r="198" s="98" customFormat="1" ht="12.75" x14ac:dyDescent="0.2"/>
    <row r="199" s="98" customFormat="1" ht="12.75" x14ac:dyDescent="0.2"/>
    <row r="200" s="98" customFormat="1" ht="12.75" x14ac:dyDescent="0.2"/>
    <row r="201" s="98" customFormat="1" ht="12.75" x14ac:dyDescent="0.2"/>
    <row r="202" s="98" customFormat="1" ht="12.75" x14ac:dyDescent="0.2"/>
    <row r="203" s="98" customFormat="1" ht="12.75" x14ac:dyDescent="0.2"/>
  </sheetData>
  <mergeCells count="276">
    <mergeCell ref="DF18:DS18"/>
    <mergeCell ref="BW19:CJ19"/>
    <mergeCell ref="CK19:CU19"/>
    <mergeCell ref="CV19:DE19"/>
    <mergeCell ref="DF19:DS19"/>
    <mergeCell ref="A7:DS7"/>
    <mergeCell ref="A9:DS9"/>
    <mergeCell ref="T11:DS11"/>
    <mergeCell ref="AH13:DS13"/>
    <mergeCell ref="A15:DS15"/>
    <mergeCell ref="A17:D17"/>
    <mergeCell ref="E17:T17"/>
    <mergeCell ref="U17:AF17"/>
    <mergeCell ref="AG17:CJ17"/>
    <mergeCell ref="CK17:CU17"/>
    <mergeCell ref="CV17:DE17"/>
    <mergeCell ref="DF17:DS17"/>
    <mergeCell ref="A19:D19"/>
    <mergeCell ref="E19:T19"/>
    <mergeCell ref="U19:AF19"/>
    <mergeCell ref="AG19:AT19"/>
    <mergeCell ref="AU19:BH19"/>
    <mergeCell ref="BI19:BV19"/>
    <mergeCell ref="A18:D18"/>
    <mergeCell ref="E18:T18"/>
    <mergeCell ref="U18:AF18"/>
    <mergeCell ref="AG18:AT18"/>
    <mergeCell ref="AU18:CJ18"/>
    <mergeCell ref="BW20:CJ20"/>
    <mergeCell ref="CK20:CU20"/>
    <mergeCell ref="CV20:DE20"/>
    <mergeCell ref="CK18:CU18"/>
    <mergeCell ref="CV18:DE18"/>
    <mergeCell ref="DF20:DS20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DF21:DS21"/>
    <mergeCell ref="A20:D20"/>
    <mergeCell ref="E20:T20"/>
    <mergeCell ref="U20:AF20"/>
    <mergeCell ref="AG20:AT20"/>
    <mergeCell ref="AU20:BH20"/>
    <mergeCell ref="BI20:BV20"/>
    <mergeCell ref="DF22:DS22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DF23:DS23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T29:DS29"/>
    <mergeCell ref="AH31:DS31"/>
    <mergeCell ref="A33:DS33"/>
    <mergeCell ref="BW24:CJ24"/>
    <mergeCell ref="CK24:CU24"/>
    <mergeCell ref="CV24:DE24"/>
    <mergeCell ref="DF24:DS24"/>
    <mergeCell ref="A25:T25"/>
    <mergeCell ref="U25:AF25"/>
    <mergeCell ref="AG25:AT25"/>
    <mergeCell ref="AU25:BH25"/>
    <mergeCell ref="BI25:BV25"/>
    <mergeCell ref="BW25:CJ25"/>
    <mergeCell ref="A24:D24"/>
    <mergeCell ref="E24:T24"/>
    <mergeCell ref="U24:AF24"/>
    <mergeCell ref="AG24:AT24"/>
    <mergeCell ref="AU24:BH24"/>
    <mergeCell ref="BI24:BV24"/>
    <mergeCell ref="CK25:CU25"/>
    <mergeCell ref="CV25:DE25"/>
    <mergeCell ref="DF25:DS25"/>
    <mergeCell ref="DF35:DS35"/>
    <mergeCell ref="A36:D36"/>
    <mergeCell ref="E36:T36"/>
    <mergeCell ref="U36:AF36"/>
    <mergeCell ref="AG36:AT36"/>
    <mergeCell ref="AU36:CJ36"/>
    <mergeCell ref="CK36:CU36"/>
    <mergeCell ref="CV36:DE36"/>
    <mergeCell ref="DF36:DS36"/>
    <mergeCell ref="A35:D35"/>
    <mergeCell ref="E35:T35"/>
    <mergeCell ref="U35:AF35"/>
    <mergeCell ref="AG35:CJ35"/>
    <mergeCell ref="CK35:CU35"/>
    <mergeCell ref="CV35:DE35"/>
    <mergeCell ref="BW37:CJ37"/>
    <mergeCell ref="CK37:CU37"/>
    <mergeCell ref="CV37:DE37"/>
    <mergeCell ref="DF37:DS37"/>
    <mergeCell ref="A38:D38"/>
    <mergeCell ref="E38:T38"/>
    <mergeCell ref="U38:AF38"/>
    <mergeCell ref="AG38:AT38"/>
    <mergeCell ref="AU38:BH38"/>
    <mergeCell ref="BI38:BV38"/>
    <mergeCell ref="A37:D37"/>
    <mergeCell ref="E37:T37"/>
    <mergeCell ref="U37:AF37"/>
    <mergeCell ref="AG37:AT37"/>
    <mergeCell ref="AU37:BH37"/>
    <mergeCell ref="BI37:BV37"/>
    <mergeCell ref="BW38:CJ38"/>
    <mergeCell ref="CK38:CU38"/>
    <mergeCell ref="CV38:DE38"/>
    <mergeCell ref="DF38:DS38"/>
    <mergeCell ref="DF39:DS39"/>
    <mergeCell ref="A40:D40"/>
    <mergeCell ref="E40:T40"/>
    <mergeCell ref="U40:AF40"/>
    <mergeCell ref="AG40:AT40"/>
    <mergeCell ref="AU40:BH40"/>
    <mergeCell ref="BI40:BV40"/>
    <mergeCell ref="BW40:CJ40"/>
    <mergeCell ref="CK40:CU40"/>
    <mergeCell ref="CV40:DE40"/>
    <mergeCell ref="DF40:DS40"/>
    <mergeCell ref="A39:D39"/>
    <mergeCell ref="E39:T39"/>
    <mergeCell ref="U39:AF39"/>
    <mergeCell ref="AG39:AT39"/>
    <mergeCell ref="AU39:BH39"/>
    <mergeCell ref="BI39:BV39"/>
    <mergeCell ref="BW39:CJ39"/>
    <mergeCell ref="CK39:CU39"/>
    <mergeCell ref="CV39:DE39"/>
    <mergeCell ref="DF41:DS41"/>
    <mergeCell ref="A42:D42"/>
    <mergeCell ref="E42:T42"/>
    <mergeCell ref="U42:AF42"/>
    <mergeCell ref="AG42:AT42"/>
    <mergeCell ref="AU42:BH42"/>
    <mergeCell ref="BI42:BV42"/>
    <mergeCell ref="BW42:CJ42"/>
    <mergeCell ref="CK42:CU42"/>
    <mergeCell ref="CV42:DE42"/>
    <mergeCell ref="DF42:DS42"/>
    <mergeCell ref="A41:D41"/>
    <mergeCell ref="E41:T41"/>
    <mergeCell ref="U41:AF41"/>
    <mergeCell ref="AG41:AT41"/>
    <mergeCell ref="AU41:BH41"/>
    <mergeCell ref="BI41:BV41"/>
    <mergeCell ref="BW41:CJ41"/>
    <mergeCell ref="CK41:CU41"/>
    <mergeCell ref="CV41:DE41"/>
    <mergeCell ref="DF43:DS43"/>
    <mergeCell ref="A44:D44"/>
    <mergeCell ref="E44:T44"/>
    <mergeCell ref="U44:AF44"/>
    <mergeCell ref="AG44:AT44"/>
    <mergeCell ref="AU44:BH44"/>
    <mergeCell ref="BI44:BV44"/>
    <mergeCell ref="BW44:CJ44"/>
    <mergeCell ref="CK44:CU44"/>
    <mergeCell ref="CV44:DE44"/>
    <mergeCell ref="DF44:DS44"/>
    <mergeCell ref="A43:D43"/>
    <mergeCell ref="E43:T43"/>
    <mergeCell ref="U43:AF43"/>
    <mergeCell ref="AG43:AT43"/>
    <mergeCell ref="AU43:BH43"/>
    <mergeCell ref="BI43:BV43"/>
    <mergeCell ref="BW43:CJ43"/>
    <mergeCell ref="CK43:CU43"/>
    <mergeCell ref="CV43:DE43"/>
    <mergeCell ref="DF45:DS45"/>
    <mergeCell ref="A46:D46"/>
    <mergeCell ref="E46:T46"/>
    <mergeCell ref="U46:AF46"/>
    <mergeCell ref="AG46:AT46"/>
    <mergeCell ref="AU46:BH46"/>
    <mergeCell ref="BI46:BV46"/>
    <mergeCell ref="BW46:CJ46"/>
    <mergeCell ref="CK46:CU46"/>
    <mergeCell ref="CV46:DE46"/>
    <mergeCell ref="DF46:DS46"/>
    <mergeCell ref="A45:D45"/>
    <mergeCell ref="E45:T45"/>
    <mergeCell ref="U45:AF45"/>
    <mergeCell ref="AG45:AT45"/>
    <mergeCell ref="AU45:BH45"/>
    <mergeCell ref="BI45:BV45"/>
    <mergeCell ref="BW45:CJ45"/>
    <mergeCell ref="CK45:CU45"/>
    <mergeCell ref="CV45:DE45"/>
    <mergeCell ref="CV49:DE49"/>
    <mergeCell ref="DF47:DS47"/>
    <mergeCell ref="A48:D48"/>
    <mergeCell ref="E48:T48"/>
    <mergeCell ref="U48:AF48"/>
    <mergeCell ref="AG48:AT48"/>
    <mergeCell ref="AU48:BH48"/>
    <mergeCell ref="BI48:BV48"/>
    <mergeCell ref="BW48:CJ48"/>
    <mergeCell ref="CK48:CU48"/>
    <mergeCell ref="CV48:DE48"/>
    <mergeCell ref="DF48:DS48"/>
    <mergeCell ref="A47:D47"/>
    <mergeCell ref="E47:T47"/>
    <mergeCell ref="U47:AF47"/>
    <mergeCell ref="AG47:AT47"/>
    <mergeCell ref="AU47:BH47"/>
    <mergeCell ref="BI47:BV47"/>
    <mergeCell ref="BW47:CJ47"/>
    <mergeCell ref="CK47:CU47"/>
    <mergeCell ref="CV47:DE47"/>
    <mergeCell ref="AU51:BH51"/>
    <mergeCell ref="BI51:BV51"/>
    <mergeCell ref="BW51:CJ51"/>
    <mergeCell ref="CK51:CU51"/>
    <mergeCell ref="CV51:DE51"/>
    <mergeCell ref="DF49:DS49"/>
    <mergeCell ref="A50:D50"/>
    <mergeCell ref="E50:T50"/>
    <mergeCell ref="U50:AF50"/>
    <mergeCell ref="AG50:AT50"/>
    <mergeCell ref="AU50:BH50"/>
    <mergeCell ref="BI50:BV50"/>
    <mergeCell ref="BW50:CJ50"/>
    <mergeCell ref="CK50:CU50"/>
    <mergeCell ref="CV50:DE50"/>
    <mergeCell ref="DF50:DS50"/>
    <mergeCell ref="A49:D49"/>
    <mergeCell ref="E49:T49"/>
    <mergeCell ref="U49:AF49"/>
    <mergeCell ref="AG49:AT49"/>
    <mergeCell ref="AU49:BH49"/>
    <mergeCell ref="BI49:BV49"/>
    <mergeCell ref="BW49:CJ49"/>
    <mergeCell ref="CK49:CU49"/>
    <mergeCell ref="DF51:DS51"/>
    <mergeCell ref="A52:D52"/>
    <mergeCell ref="E52:T52"/>
    <mergeCell ref="U52:AF52"/>
    <mergeCell ref="AG52:AT52"/>
    <mergeCell ref="AU52:BH52"/>
    <mergeCell ref="BI52:BV52"/>
    <mergeCell ref="CK53:CU53"/>
    <mergeCell ref="CV53:DE53"/>
    <mergeCell ref="DF53:DS53"/>
    <mergeCell ref="BW52:CJ52"/>
    <mergeCell ref="CK52:CU52"/>
    <mergeCell ref="CV52:DE52"/>
    <mergeCell ref="DF52:DS52"/>
    <mergeCell ref="A53:T53"/>
    <mergeCell ref="U53:AF53"/>
    <mergeCell ref="AG53:AT53"/>
    <mergeCell ref="AU53:BH53"/>
    <mergeCell ref="BI53:BV53"/>
    <mergeCell ref="BW53:CJ53"/>
    <mergeCell ref="A51:D51"/>
    <mergeCell ref="E51:T51"/>
    <mergeCell ref="U51:AF51"/>
    <mergeCell ref="AG51:AT51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8"/>
  <sheetViews>
    <sheetView topLeftCell="A40" zoomScaleNormal="100" workbookViewId="0">
      <selection activeCell="AK63" sqref="AK63"/>
    </sheetView>
  </sheetViews>
  <sheetFormatPr defaultColWidth="1.140625" defaultRowHeight="12.75" x14ac:dyDescent="0.2"/>
  <cols>
    <col min="1" max="16384" width="1.140625" style="98"/>
  </cols>
  <sheetData>
    <row r="1" spans="1:80" s="95" customFormat="1" ht="15.75" x14ac:dyDescent="0.25">
      <c r="A1" s="221" t="s">
        <v>266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</row>
    <row r="2" spans="1:80" s="100" customFormat="1" ht="8.25" x14ac:dyDescent="0.15"/>
    <row r="3" spans="1:80" x14ac:dyDescent="0.2">
      <c r="A3" s="216" t="s">
        <v>221</v>
      </c>
      <c r="B3" s="217"/>
      <c r="C3" s="217"/>
      <c r="D3" s="218"/>
      <c r="E3" s="216" t="s">
        <v>267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8"/>
      <c r="AJ3" s="216" t="s">
        <v>268</v>
      </c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216" t="s">
        <v>269</v>
      </c>
      <c r="AY3" s="217"/>
      <c r="AZ3" s="217"/>
      <c r="BA3" s="217"/>
      <c r="BB3" s="217"/>
      <c r="BC3" s="217"/>
      <c r="BD3" s="217"/>
      <c r="BE3" s="217"/>
      <c r="BF3" s="218"/>
      <c r="BG3" s="216" t="s">
        <v>269</v>
      </c>
      <c r="BH3" s="217"/>
      <c r="BI3" s="217"/>
      <c r="BJ3" s="217"/>
      <c r="BK3" s="217"/>
      <c r="BL3" s="217"/>
      <c r="BM3" s="217"/>
      <c r="BN3" s="217"/>
      <c r="BO3" s="218"/>
      <c r="BP3" s="216" t="s">
        <v>270</v>
      </c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8"/>
    </row>
    <row r="4" spans="1:80" x14ac:dyDescent="0.2">
      <c r="A4" s="210" t="s">
        <v>228</v>
      </c>
      <c r="B4" s="211"/>
      <c r="C4" s="211"/>
      <c r="D4" s="212"/>
      <c r="E4" s="210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2"/>
      <c r="AJ4" s="210" t="s">
        <v>271</v>
      </c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2"/>
      <c r="AX4" s="210" t="s">
        <v>272</v>
      </c>
      <c r="AY4" s="211"/>
      <c r="AZ4" s="211"/>
      <c r="BA4" s="211"/>
      <c r="BB4" s="211"/>
      <c r="BC4" s="211"/>
      <c r="BD4" s="211"/>
      <c r="BE4" s="211"/>
      <c r="BF4" s="212"/>
      <c r="BG4" s="210" t="s">
        <v>273</v>
      </c>
      <c r="BH4" s="211"/>
      <c r="BI4" s="211"/>
      <c r="BJ4" s="211"/>
      <c r="BK4" s="211"/>
      <c r="BL4" s="211"/>
      <c r="BM4" s="211"/>
      <c r="BN4" s="211"/>
      <c r="BO4" s="212"/>
      <c r="BP4" s="210" t="s">
        <v>274</v>
      </c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2"/>
    </row>
    <row r="5" spans="1:80" x14ac:dyDescent="0.2">
      <c r="A5" s="210"/>
      <c r="B5" s="211"/>
      <c r="C5" s="211"/>
      <c r="D5" s="212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2"/>
      <c r="AJ5" s="210" t="s">
        <v>275</v>
      </c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2"/>
      <c r="AX5" s="210" t="s">
        <v>276</v>
      </c>
      <c r="AY5" s="211"/>
      <c r="AZ5" s="211"/>
      <c r="BA5" s="211"/>
      <c r="BB5" s="211"/>
      <c r="BC5" s="211"/>
      <c r="BD5" s="211"/>
      <c r="BE5" s="211"/>
      <c r="BF5" s="212"/>
      <c r="BG5" s="210"/>
      <c r="BH5" s="211"/>
      <c r="BI5" s="211"/>
      <c r="BJ5" s="211"/>
      <c r="BK5" s="211"/>
      <c r="BL5" s="211"/>
      <c r="BM5" s="211"/>
      <c r="BN5" s="211"/>
      <c r="BO5" s="212"/>
      <c r="BP5" s="210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2"/>
    </row>
    <row r="6" spans="1:80" x14ac:dyDescent="0.2">
      <c r="A6" s="232"/>
      <c r="B6" s="233"/>
      <c r="C6" s="233"/>
      <c r="D6" s="234"/>
      <c r="E6" s="232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4"/>
      <c r="AJ6" s="232" t="s">
        <v>277</v>
      </c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4"/>
      <c r="AX6" s="232"/>
      <c r="AY6" s="233"/>
      <c r="AZ6" s="233"/>
      <c r="BA6" s="233"/>
      <c r="BB6" s="233"/>
      <c r="BC6" s="233"/>
      <c r="BD6" s="233"/>
      <c r="BE6" s="233"/>
      <c r="BF6" s="234"/>
      <c r="BG6" s="232"/>
      <c r="BH6" s="233"/>
      <c r="BI6" s="233"/>
      <c r="BJ6" s="233"/>
      <c r="BK6" s="233"/>
      <c r="BL6" s="233"/>
      <c r="BM6" s="233"/>
      <c r="BN6" s="233"/>
      <c r="BO6" s="234"/>
      <c r="BP6" s="232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4"/>
    </row>
    <row r="7" spans="1:80" x14ac:dyDescent="0.2">
      <c r="A7" s="232">
        <v>1</v>
      </c>
      <c r="B7" s="233"/>
      <c r="C7" s="233"/>
      <c r="D7" s="234"/>
      <c r="E7" s="232">
        <v>2</v>
      </c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4"/>
      <c r="AJ7" s="232">
        <v>3</v>
      </c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4"/>
      <c r="AX7" s="232">
        <v>4</v>
      </c>
      <c r="AY7" s="233"/>
      <c r="AZ7" s="233"/>
      <c r="BA7" s="233"/>
      <c r="BB7" s="233"/>
      <c r="BC7" s="233"/>
      <c r="BD7" s="233"/>
      <c r="BE7" s="233"/>
      <c r="BF7" s="234"/>
      <c r="BG7" s="232">
        <v>5</v>
      </c>
      <c r="BH7" s="233"/>
      <c r="BI7" s="233"/>
      <c r="BJ7" s="233"/>
      <c r="BK7" s="233"/>
      <c r="BL7" s="233"/>
      <c r="BM7" s="233"/>
      <c r="BN7" s="233"/>
      <c r="BO7" s="234"/>
      <c r="BP7" s="232">
        <v>6</v>
      </c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4"/>
    </row>
    <row r="8" spans="1:80" x14ac:dyDescent="0.2">
      <c r="A8" s="261">
        <v>1</v>
      </c>
      <c r="B8" s="262"/>
      <c r="C8" s="262"/>
      <c r="D8" s="263"/>
      <c r="E8" s="280" t="s">
        <v>278</v>
      </c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2"/>
      <c r="AJ8" s="252">
        <v>100</v>
      </c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4"/>
      <c r="AX8" s="252">
        <v>5</v>
      </c>
      <c r="AY8" s="253"/>
      <c r="AZ8" s="253"/>
      <c r="BA8" s="253"/>
      <c r="BB8" s="253"/>
      <c r="BC8" s="253"/>
      <c r="BD8" s="253"/>
      <c r="BE8" s="253"/>
      <c r="BF8" s="254"/>
      <c r="BG8" s="252">
        <v>66</v>
      </c>
      <c r="BH8" s="253"/>
      <c r="BI8" s="253"/>
      <c r="BJ8" s="253"/>
      <c r="BK8" s="253"/>
      <c r="BL8" s="253"/>
      <c r="BM8" s="253"/>
      <c r="BN8" s="253"/>
      <c r="BO8" s="254"/>
      <c r="BP8" s="241">
        <f>AJ8*BG8</f>
        <v>6600</v>
      </c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4"/>
    </row>
    <row r="9" spans="1:80" x14ac:dyDescent="0.2">
      <c r="A9" s="261">
        <v>2</v>
      </c>
      <c r="B9" s="262"/>
      <c r="C9" s="262"/>
      <c r="D9" s="263"/>
      <c r="E9" s="255" t="s">
        <v>279</v>
      </c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7"/>
      <c r="AJ9" s="252">
        <v>1300</v>
      </c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4"/>
      <c r="AX9" s="252">
        <v>5</v>
      </c>
      <c r="AY9" s="253"/>
      <c r="AZ9" s="253"/>
      <c r="BA9" s="253"/>
      <c r="BB9" s="253"/>
      <c r="BC9" s="253"/>
      <c r="BD9" s="253"/>
      <c r="BE9" s="253"/>
      <c r="BF9" s="254"/>
      <c r="BG9" s="252"/>
      <c r="BH9" s="253"/>
      <c r="BI9" s="253"/>
      <c r="BJ9" s="253"/>
      <c r="BK9" s="253"/>
      <c r="BL9" s="253"/>
      <c r="BM9" s="253"/>
      <c r="BN9" s="253"/>
      <c r="BO9" s="254"/>
      <c r="BP9" s="241">
        <f>AJ9*AX9*4</f>
        <v>26000</v>
      </c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4"/>
    </row>
    <row r="10" spans="1:80" x14ac:dyDescent="0.2">
      <c r="A10" s="261">
        <v>3</v>
      </c>
      <c r="B10" s="262"/>
      <c r="C10" s="262"/>
      <c r="D10" s="263"/>
      <c r="E10" s="255" t="s">
        <v>280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7"/>
      <c r="AJ10" s="252">
        <v>550</v>
      </c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4"/>
      <c r="AX10" s="252">
        <v>5</v>
      </c>
      <c r="AY10" s="253"/>
      <c r="AZ10" s="253"/>
      <c r="BA10" s="253"/>
      <c r="BB10" s="253"/>
      <c r="BC10" s="253"/>
      <c r="BD10" s="253"/>
      <c r="BE10" s="253"/>
      <c r="BF10" s="254"/>
      <c r="BG10" s="252">
        <v>67</v>
      </c>
      <c r="BH10" s="253"/>
      <c r="BI10" s="253"/>
      <c r="BJ10" s="253"/>
      <c r="BK10" s="253"/>
      <c r="BL10" s="253"/>
      <c r="BM10" s="253"/>
      <c r="BN10" s="253"/>
      <c r="BO10" s="254"/>
      <c r="BP10" s="241">
        <f>AJ10*BG10</f>
        <v>36850</v>
      </c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</row>
    <row r="11" spans="1:80" x14ac:dyDescent="0.2">
      <c r="A11" s="255"/>
      <c r="B11" s="256"/>
      <c r="C11" s="256"/>
      <c r="D11" s="257"/>
      <c r="E11" s="207" t="s">
        <v>251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9"/>
      <c r="AJ11" s="261" t="s">
        <v>252</v>
      </c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3"/>
      <c r="AX11" s="261" t="s">
        <v>252</v>
      </c>
      <c r="AY11" s="262"/>
      <c r="AZ11" s="262"/>
      <c r="BA11" s="262"/>
      <c r="BB11" s="262"/>
      <c r="BC11" s="262"/>
      <c r="BD11" s="262"/>
      <c r="BE11" s="262"/>
      <c r="BF11" s="263"/>
      <c r="BG11" s="261" t="s">
        <v>252</v>
      </c>
      <c r="BH11" s="262"/>
      <c r="BI11" s="262"/>
      <c r="BJ11" s="262"/>
      <c r="BK11" s="262"/>
      <c r="BL11" s="262"/>
      <c r="BM11" s="262"/>
      <c r="BN11" s="262"/>
      <c r="BO11" s="263"/>
      <c r="BP11" s="241">
        <v>68000</v>
      </c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4"/>
    </row>
    <row r="12" spans="1:80" s="99" customFormat="1" ht="15.75" x14ac:dyDescent="0.25"/>
    <row r="13" spans="1:80" s="95" customFormat="1" ht="15.75" x14ac:dyDescent="0.25">
      <c r="A13" s="221" t="s">
        <v>281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</row>
    <row r="14" spans="1:80" s="100" customFormat="1" ht="8.25" x14ac:dyDescent="0.15"/>
    <row r="15" spans="1:80" x14ac:dyDescent="0.2">
      <c r="A15" s="216" t="s">
        <v>221</v>
      </c>
      <c r="B15" s="217"/>
      <c r="C15" s="217"/>
      <c r="D15" s="218"/>
      <c r="E15" s="216" t="s">
        <v>267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8"/>
      <c r="AJ15" s="216" t="s">
        <v>282</v>
      </c>
      <c r="AK15" s="217"/>
      <c r="AL15" s="217"/>
      <c r="AM15" s="217"/>
      <c r="AN15" s="217"/>
      <c r="AO15" s="217"/>
      <c r="AP15" s="217"/>
      <c r="AQ15" s="217"/>
      <c r="AR15" s="217"/>
      <c r="AS15" s="217"/>
      <c r="AT15" s="218"/>
      <c r="AU15" s="216" t="s">
        <v>269</v>
      </c>
      <c r="AV15" s="217"/>
      <c r="AW15" s="217"/>
      <c r="AX15" s="217"/>
      <c r="AY15" s="217"/>
      <c r="AZ15" s="217"/>
      <c r="BA15" s="217"/>
      <c r="BB15" s="217"/>
      <c r="BC15" s="217"/>
      <c r="BD15" s="218"/>
      <c r="BE15" s="216" t="s">
        <v>283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8"/>
      <c r="BP15" s="216" t="s">
        <v>270</v>
      </c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8"/>
    </row>
    <row r="16" spans="1:80" x14ac:dyDescent="0.2">
      <c r="A16" s="210" t="s">
        <v>228</v>
      </c>
      <c r="B16" s="211"/>
      <c r="C16" s="211"/>
      <c r="D16" s="212"/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2"/>
      <c r="AJ16" s="210" t="s">
        <v>272</v>
      </c>
      <c r="AK16" s="211"/>
      <c r="AL16" s="211"/>
      <c r="AM16" s="211"/>
      <c r="AN16" s="211"/>
      <c r="AO16" s="211"/>
      <c r="AP16" s="211"/>
      <c r="AQ16" s="211"/>
      <c r="AR16" s="211"/>
      <c r="AS16" s="211"/>
      <c r="AT16" s="212"/>
      <c r="AU16" s="210" t="s">
        <v>284</v>
      </c>
      <c r="AV16" s="211"/>
      <c r="AW16" s="211"/>
      <c r="AX16" s="211"/>
      <c r="AY16" s="211"/>
      <c r="AZ16" s="211"/>
      <c r="BA16" s="211"/>
      <c r="BB16" s="211"/>
      <c r="BC16" s="211"/>
      <c r="BD16" s="212"/>
      <c r="BE16" s="210" t="s">
        <v>285</v>
      </c>
      <c r="BF16" s="211"/>
      <c r="BG16" s="211"/>
      <c r="BH16" s="211"/>
      <c r="BI16" s="211"/>
      <c r="BJ16" s="211"/>
      <c r="BK16" s="211"/>
      <c r="BL16" s="211"/>
      <c r="BM16" s="211"/>
      <c r="BN16" s="211"/>
      <c r="BO16" s="212"/>
      <c r="BP16" s="210" t="s">
        <v>274</v>
      </c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2"/>
    </row>
    <row r="17" spans="1:80" x14ac:dyDescent="0.2">
      <c r="A17" s="210"/>
      <c r="B17" s="211"/>
      <c r="C17" s="211"/>
      <c r="D17" s="212"/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2"/>
      <c r="AJ17" s="210" t="s">
        <v>286</v>
      </c>
      <c r="AK17" s="211"/>
      <c r="AL17" s="211"/>
      <c r="AM17" s="211"/>
      <c r="AN17" s="211"/>
      <c r="AO17" s="211"/>
      <c r="AP17" s="211"/>
      <c r="AQ17" s="211"/>
      <c r="AR17" s="211"/>
      <c r="AS17" s="211"/>
      <c r="AT17" s="212"/>
      <c r="AU17" s="210" t="s">
        <v>287</v>
      </c>
      <c r="AV17" s="211"/>
      <c r="AW17" s="211"/>
      <c r="AX17" s="211"/>
      <c r="AY17" s="211"/>
      <c r="AZ17" s="211"/>
      <c r="BA17" s="211"/>
      <c r="BB17" s="211"/>
      <c r="BC17" s="211"/>
      <c r="BD17" s="212"/>
      <c r="BE17" s="210" t="s">
        <v>288</v>
      </c>
      <c r="BF17" s="211"/>
      <c r="BG17" s="211"/>
      <c r="BH17" s="211"/>
      <c r="BI17" s="211"/>
      <c r="BJ17" s="211"/>
      <c r="BK17" s="211"/>
      <c r="BL17" s="211"/>
      <c r="BM17" s="211"/>
      <c r="BN17" s="211"/>
      <c r="BO17" s="212"/>
      <c r="BP17" s="210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2"/>
    </row>
    <row r="18" spans="1:80" x14ac:dyDescent="0.2">
      <c r="A18" s="232"/>
      <c r="B18" s="233"/>
      <c r="C18" s="233"/>
      <c r="D18" s="234"/>
      <c r="E18" s="232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/>
      <c r="AJ18" s="232" t="s">
        <v>289</v>
      </c>
      <c r="AK18" s="233"/>
      <c r="AL18" s="233"/>
      <c r="AM18" s="233"/>
      <c r="AN18" s="233"/>
      <c r="AO18" s="233"/>
      <c r="AP18" s="233"/>
      <c r="AQ18" s="233"/>
      <c r="AR18" s="233"/>
      <c r="AS18" s="233"/>
      <c r="AT18" s="234"/>
      <c r="AU18" s="232" t="s">
        <v>290</v>
      </c>
      <c r="AV18" s="233"/>
      <c r="AW18" s="233"/>
      <c r="AX18" s="233"/>
      <c r="AY18" s="233"/>
      <c r="AZ18" s="233"/>
      <c r="BA18" s="233"/>
      <c r="BB18" s="233"/>
      <c r="BC18" s="233"/>
      <c r="BD18" s="234"/>
      <c r="BE18" s="232" t="s">
        <v>291</v>
      </c>
      <c r="BF18" s="233"/>
      <c r="BG18" s="233"/>
      <c r="BH18" s="233"/>
      <c r="BI18" s="233"/>
      <c r="BJ18" s="233"/>
      <c r="BK18" s="233"/>
      <c r="BL18" s="233"/>
      <c r="BM18" s="233"/>
      <c r="BN18" s="233"/>
      <c r="BO18" s="234"/>
      <c r="BP18" s="232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4"/>
    </row>
    <row r="19" spans="1:80" x14ac:dyDescent="0.2">
      <c r="A19" s="232">
        <v>1</v>
      </c>
      <c r="B19" s="233"/>
      <c r="C19" s="233"/>
      <c r="D19" s="234"/>
      <c r="E19" s="232">
        <v>2</v>
      </c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4"/>
      <c r="AJ19" s="232">
        <v>3</v>
      </c>
      <c r="AK19" s="233"/>
      <c r="AL19" s="233"/>
      <c r="AM19" s="233"/>
      <c r="AN19" s="233"/>
      <c r="AO19" s="233"/>
      <c r="AP19" s="233"/>
      <c r="AQ19" s="233"/>
      <c r="AR19" s="233"/>
      <c r="AS19" s="233"/>
      <c r="AT19" s="234"/>
      <c r="AU19" s="232">
        <v>4</v>
      </c>
      <c r="AV19" s="233"/>
      <c r="AW19" s="233"/>
      <c r="AX19" s="233"/>
      <c r="AY19" s="233"/>
      <c r="AZ19" s="233"/>
      <c r="BA19" s="233"/>
      <c r="BB19" s="233"/>
      <c r="BC19" s="233"/>
      <c r="BD19" s="234"/>
      <c r="BE19" s="232">
        <v>5</v>
      </c>
      <c r="BF19" s="233"/>
      <c r="BG19" s="233"/>
      <c r="BH19" s="233"/>
      <c r="BI19" s="233"/>
      <c r="BJ19" s="233"/>
      <c r="BK19" s="233"/>
      <c r="BL19" s="233"/>
      <c r="BM19" s="233"/>
      <c r="BN19" s="233"/>
      <c r="BO19" s="234"/>
      <c r="BP19" s="232">
        <v>6</v>
      </c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4"/>
    </row>
    <row r="20" spans="1:80" x14ac:dyDescent="0.2">
      <c r="A20" s="261">
        <v>1</v>
      </c>
      <c r="B20" s="262"/>
      <c r="C20" s="262"/>
      <c r="D20" s="263"/>
      <c r="E20" s="280" t="s">
        <v>292</v>
      </c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2"/>
      <c r="AJ20" s="252">
        <v>1</v>
      </c>
      <c r="AK20" s="253"/>
      <c r="AL20" s="253"/>
      <c r="AM20" s="253"/>
      <c r="AN20" s="253"/>
      <c r="AO20" s="253"/>
      <c r="AP20" s="253"/>
      <c r="AQ20" s="253"/>
      <c r="AR20" s="253"/>
      <c r="AS20" s="253"/>
      <c r="AT20" s="254"/>
      <c r="AU20" s="252">
        <v>6</v>
      </c>
      <c r="AV20" s="253"/>
      <c r="AW20" s="253"/>
      <c r="AX20" s="253"/>
      <c r="AY20" s="253"/>
      <c r="AZ20" s="253"/>
      <c r="BA20" s="253"/>
      <c r="BB20" s="253"/>
      <c r="BC20" s="253"/>
      <c r="BD20" s="254"/>
      <c r="BE20" s="252">
        <v>75</v>
      </c>
      <c r="BF20" s="253"/>
      <c r="BG20" s="253"/>
      <c r="BH20" s="253"/>
      <c r="BI20" s="253"/>
      <c r="BJ20" s="253"/>
      <c r="BK20" s="253"/>
      <c r="BL20" s="253"/>
      <c r="BM20" s="253"/>
      <c r="BN20" s="253"/>
      <c r="BO20" s="254"/>
      <c r="BP20" s="252">
        <f>AJ20*AU20*BE20</f>
        <v>450</v>
      </c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4"/>
    </row>
    <row r="21" spans="1:80" x14ac:dyDescent="0.2">
      <c r="A21" s="261">
        <v>2</v>
      </c>
      <c r="B21" s="262"/>
      <c r="C21" s="262"/>
      <c r="D21" s="263"/>
      <c r="E21" s="255" t="s">
        <v>292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7"/>
      <c r="AJ21" s="252">
        <v>1</v>
      </c>
      <c r="AK21" s="253"/>
      <c r="AL21" s="253"/>
      <c r="AM21" s="253"/>
      <c r="AN21" s="253"/>
      <c r="AO21" s="253"/>
      <c r="AP21" s="253"/>
      <c r="AQ21" s="253"/>
      <c r="AR21" s="253"/>
      <c r="AS21" s="253"/>
      <c r="AT21" s="254"/>
      <c r="AU21" s="252">
        <v>6</v>
      </c>
      <c r="AV21" s="253"/>
      <c r="AW21" s="253"/>
      <c r="AX21" s="253"/>
      <c r="AY21" s="253"/>
      <c r="AZ21" s="253"/>
      <c r="BA21" s="253"/>
      <c r="BB21" s="253"/>
      <c r="BC21" s="253"/>
      <c r="BD21" s="254"/>
      <c r="BE21" s="252">
        <v>75</v>
      </c>
      <c r="BF21" s="253"/>
      <c r="BG21" s="253"/>
      <c r="BH21" s="253"/>
      <c r="BI21" s="253"/>
      <c r="BJ21" s="253"/>
      <c r="BK21" s="253"/>
      <c r="BL21" s="253"/>
      <c r="BM21" s="253"/>
      <c r="BN21" s="253"/>
      <c r="BO21" s="254"/>
      <c r="BP21" s="252">
        <f>AJ21*AU21*BE21</f>
        <v>450</v>
      </c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4"/>
    </row>
    <row r="22" spans="1:80" x14ac:dyDescent="0.2">
      <c r="A22" s="255"/>
      <c r="B22" s="256"/>
      <c r="C22" s="256"/>
      <c r="D22" s="257"/>
      <c r="E22" s="207" t="s">
        <v>251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9"/>
      <c r="AJ22" s="261" t="s">
        <v>252</v>
      </c>
      <c r="AK22" s="262"/>
      <c r="AL22" s="262"/>
      <c r="AM22" s="262"/>
      <c r="AN22" s="262"/>
      <c r="AO22" s="262"/>
      <c r="AP22" s="262"/>
      <c r="AQ22" s="262"/>
      <c r="AR22" s="262"/>
      <c r="AS22" s="262"/>
      <c r="AT22" s="263"/>
      <c r="AU22" s="261" t="s">
        <v>252</v>
      </c>
      <c r="AV22" s="262"/>
      <c r="AW22" s="262"/>
      <c r="AX22" s="262"/>
      <c r="AY22" s="262"/>
      <c r="AZ22" s="262"/>
      <c r="BA22" s="262"/>
      <c r="BB22" s="262"/>
      <c r="BC22" s="262"/>
      <c r="BD22" s="263"/>
      <c r="BE22" s="261" t="s">
        <v>252</v>
      </c>
      <c r="BF22" s="262"/>
      <c r="BG22" s="262"/>
      <c r="BH22" s="262"/>
      <c r="BI22" s="262"/>
      <c r="BJ22" s="262"/>
      <c r="BK22" s="262"/>
      <c r="BL22" s="262"/>
      <c r="BM22" s="262"/>
      <c r="BN22" s="262"/>
      <c r="BO22" s="263"/>
      <c r="BP22" s="252">
        <v>900</v>
      </c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4"/>
    </row>
    <row r="23" spans="1:80" s="99" customFormat="1" ht="15.75" x14ac:dyDescent="0.25"/>
    <row r="24" spans="1:80" s="95" customFormat="1" ht="15.75" x14ac:dyDescent="0.25">
      <c r="A24" s="221" t="s">
        <v>293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</row>
    <row r="25" spans="1:80" ht="15.75" x14ac:dyDescent="0.25">
      <c r="A25" s="221" t="s">
        <v>294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</row>
    <row r="26" spans="1:80" ht="15.75" x14ac:dyDescent="0.25">
      <c r="A26" s="221" t="s">
        <v>295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</row>
    <row r="27" spans="1:80" s="100" customFormat="1" ht="8.25" x14ac:dyDescent="0.15"/>
    <row r="28" spans="1:80" x14ac:dyDescent="0.2">
      <c r="A28" s="216" t="s">
        <v>221</v>
      </c>
      <c r="B28" s="217"/>
      <c r="C28" s="217"/>
      <c r="D28" s="218"/>
      <c r="E28" s="216" t="s">
        <v>296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8"/>
      <c r="BE28" s="258" t="s">
        <v>297</v>
      </c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60"/>
      <c r="BQ28" s="216" t="s">
        <v>298</v>
      </c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8"/>
    </row>
    <row r="29" spans="1:80" x14ac:dyDescent="0.2">
      <c r="A29" s="210" t="s">
        <v>228</v>
      </c>
      <c r="B29" s="211"/>
      <c r="C29" s="211"/>
      <c r="D29" s="212"/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2"/>
      <c r="BE29" s="277" t="s">
        <v>299</v>
      </c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9"/>
      <c r="BQ29" s="210" t="s">
        <v>277</v>
      </c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2"/>
    </row>
    <row r="30" spans="1:80" x14ac:dyDescent="0.2">
      <c r="A30" s="210"/>
      <c r="B30" s="211"/>
      <c r="C30" s="211"/>
      <c r="D30" s="212"/>
      <c r="E30" s="210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2"/>
      <c r="BE30" s="277" t="s">
        <v>300</v>
      </c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9"/>
      <c r="BQ30" s="210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2"/>
    </row>
    <row r="31" spans="1:80" x14ac:dyDescent="0.2">
      <c r="A31" s="232"/>
      <c r="B31" s="233"/>
      <c r="C31" s="233"/>
      <c r="D31" s="234"/>
      <c r="E31" s="232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4"/>
      <c r="BE31" s="261" t="s">
        <v>301</v>
      </c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3"/>
      <c r="BQ31" s="232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4"/>
    </row>
    <row r="32" spans="1:80" x14ac:dyDescent="0.2">
      <c r="A32" s="213">
        <v>1</v>
      </c>
      <c r="B32" s="214"/>
      <c r="C32" s="214"/>
      <c r="D32" s="215"/>
      <c r="E32" s="213">
        <v>2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5"/>
      <c r="BE32" s="201">
        <v>3</v>
      </c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3"/>
      <c r="BQ32" s="213">
        <v>4</v>
      </c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5"/>
    </row>
    <row r="33" spans="1:80" x14ac:dyDescent="0.2">
      <c r="A33" s="201">
        <v>1</v>
      </c>
      <c r="B33" s="202"/>
      <c r="C33" s="202"/>
      <c r="D33" s="203"/>
      <c r="E33" s="274" t="s">
        <v>302</v>
      </c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6"/>
      <c r="BE33" s="201" t="s">
        <v>252</v>
      </c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3"/>
      <c r="BQ33" s="198">
        <f>BQ34+BQ36+BQ37</f>
        <v>2433358.0499999998</v>
      </c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200"/>
    </row>
    <row r="34" spans="1:80" x14ac:dyDescent="0.2">
      <c r="A34" s="216" t="s">
        <v>303</v>
      </c>
      <c r="B34" s="217"/>
      <c r="C34" s="217"/>
      <c r="D34" s="218"/>
      <c r="E34" s="235" t="s">
        <v>7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7"/>
      <c r="BE34" s="238">
        <v>11060718.4</v>
      </c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1"/>
      <c r="BQ34" s="238">
        <v>2433358.0499999998</v>
      </c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40"/>
    </row>
    <row r="35" spans="1:80" x14ac:dyDescent="0.2">
      <c r="A35" s="232"/>
      <c r="B35" s="233"/>
      <c r="C35" s="233"/>
      <c r="D35" s="234"/>
      <c r="E35" s="244" t="s">
        <v>304</v>
      </c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6"/>
      <c r="BE35" s="252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4"/>
      <c r="BQ35" s="241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3"/>
    </row>
    <row r="36" spans="1:80" x14ac:dyDescent="0.2">
      <c r="A36" s="201" t="s">
        <v>305</v>
      </c>
      <c r="B36" s="202"/>
      <c r="C36" s="202"/>
      <c r="D36" s="203"/>
      <c r="E36" s="270" t="s">
        <v>306</v>
      </c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2"/>
      <c r="BE36" s="207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198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200"/>
    </row>
    <row r="37" spans="1:80" x14ac:dyDescent="0.2">
      <c r="A37" s="216" t="s">
        <v>307</v>
      </c>
      <c r="B37" s="217"/>
      <c r="C37" s="217"/>
      <c r="D37" s="218"/>
      <c r="E37" s="235" t="s">
        <v>308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7"/>
      <c r="BE37" s="273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1"/>
      <c r="BQ37" s="238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40"/>
    </row>
    <row r="38" spans="1:80" x14ac:dyDescent="0.2">
      <c r="A38" s="232"/>
      <c r="B38" s="233"/>
      <c r="C38" s="233"/>
      <c r="D38" s="234"/>
      <c r="E38" s="244" t="s">
        <v>309</v>
      </c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6"/>
      <c r="BE38" s="252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4"/>
      <c r="BQ38" s="241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3"/>
    </row>
    <row r="39" spans="1:80" x14ac:dyDescent="0.2">
      <c r="A39" s="216">
        <v>2</v>
      </c>
      <c r="B39" s="217"/>
      <c r="C39" s="217"/>
      <c r="D39" s="218"/>
      <c r="E39" s="247" t="s">
        <v>310</v>
      </c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9"/>
      <c r="BE39" s="258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60"/>
      <c r="BQ39" s="238">
        <v>342882.27</v>
      </c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40"/>
    </row>
    <row r="40" spans="1:80" x14ac:dyDescent="0.2">
      <c r="A40" s="232"/>
      <c r="B40" s="233"/>
      <c r="C40" s="233"/>
      <c r="D40" s="234"/>
      <c r="E40" s="255" t="s">
        <v>311</v>
      </c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7"/>
      <c r="BE40" s="261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3"/>
      <c r="BQ40" s="241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3"/>
    </row>
    <row r="41" spans="1:80" x14ac:dyDescent="0.2">
      <c r="A41" s="216" t="s">
        <v>312</v>
      </c>
      <c r="B41" s="217"/>
      <c r="C41" s="217"/>
      <c r="D41" s="218"/>
      <c r="E41" s="235" t="s">
        <v>7</v>
      </c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7"/>
      <c r="BE41" s="238">
        <v>11060718.4</v>
      </c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40"/>
      <c r="BQ41" s="238">
        <v>320760.83</v>
      </c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40"/>
    </row>
    <row r="42" spans="1:80" x14ac:dyDescent="0.2">
      <c r="A42" s="210"/>
      <c r="B42" s="211"/>
      <c r="C42" s="211"/>
      <c r="D42" s="212"/>
      <c r="E42" s="267" t="s">
        <v>313</v>
      </c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9"/>
      <c r="BE42" s="264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6"/>
      <c r="BQ42" s="264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6"/>
    </row>
    <row r="43" spans="1:80" x14ac:dyDescent="0.2">
      <c r="A43" s="232"/>
      <c r="B43" s="233"/>
      <c r="C43" s="233"/>
      <c r="D43" s="234"/>
      <c r="E43" s="244" t="s">
        <v>314</v>
      </c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6"/>
      <c r="BE43" s="241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3"/>
      <c r="BQ43" s="241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3"/>
    </row>
    <row r="44" spans="1:80" x14ac:dyDescent="0.2">
      <c r="A44" s="216" t="s">
        <v>315</v>
      </c>
      <c r="B44" s="217"/>
      <c r="C44" s="217"/>
      <c r="D44" s="218"/>
      <c r="E44" s="235" t="s">
        <v>316</v>
      </c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7"/>
      <c r="BE44" s="238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40"/>
      <c r="BQ44" s="238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40"/>
    </row>
    <row r="45" spans="1:80" x14ac:dyDescent="0.2">
      <c r="A45" s="232"/>
      <c r="B45" s="233"/>
      <c r="C45" s="233"/>
      <c r="D45" s="234"/>
      <c r="E45" s="244" t="s">
        <v>317</v>
      </c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6"/>
      <c r="BE45" s="241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3"/>
      <c r="BQ45" s="241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3"/>
    </row>
    <row r="46" spans="1:80" x14ac:dyDescent="0.2">
      <c r="A46" s="216" t="s">
        <v>318</v>
      </c>
      <c r="B46" s="217"/>
      <c r="C46" s="217"/>
      <c r="D46" s="218"/>
      <c r="E46" s="235" t="s">
        <v>319</v>
      </c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7"/>
      <c r="BE46" s="238">
        <v>11060718.4</v>
      </c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1"/>
      <c r="BQ46" s="238">
        <v>22121.439999999999</v>
      </c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40"/>
    </row>
    <row r="47" spans="1:80" x14ac:dyDescent="0.2">
      <c r="A47" s="232"/>
      <c r="B47" s="233"/>
      <c r="C47" s="233"/>
      <c r="D47" s="234"/>
      <c r="E47" s="244" t="s">
        <v>320</v>
      </c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6"/>
      <c r="BE47" s="252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4"/>
      <c r="BQ47" s="241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3"/>
    </row>
    <row r="48" spans="1:80" x14ac:dyDescent="0.2">
      <c r="A48" s="216" t="s">
        <v>321</v>
      </c>
      <c r="B48" s="217"/>
      <c r="C48" s="217"/>
      <c r="D48" s="218"/>
      <c r="E48" s="235" t="s">
        <v>319</v>
      </c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7"/>
      <c r="BE48" s="238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40"/>
      <c r="BQ48" s="238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40"/>
    </row>
    <row r="49" spans="1:80" ht="12.75" customHeight="1" x14ac:dyDescent="0.2">
      <c r="A49" s="232"/>
      <c r="B49" s="233"/>
      <c r="C49" s="233"/>
      <c r="D49" s="234"/>
      <c r="E49" s="244" t="s">
        <v>322</v>
      </c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6"/>
      <c r="BE49" s="241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3"/>
      <c r="BQ49" s="241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3"/>
    </row>
    <row r="50" spans="1:80" x14ac:dyDescent="0.2">
      <c r="A50" s="216" t="s">
        <v>323</v>
      </c>
      <c r="B50" s="217"/>
      <c r="C50" s="217"/>
      <c r="D50" s="218"/>
      <c r="E50" s="235" t="s">
        <v>319</v>
      </c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7"/>
      <c r="BE50" s="238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40"/>
      <c r="BQ50" s="238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40"/>
    </row>
    <row r="51" spans="1:80" ht="12.75" customHeight="1" x14ac:dyDescent="0.2">
      <c r="A51" s="232"/>
      <c r="B51" s="233"/>
      <c r="C51" s="233"/>
      <c r="D51" s="234"/>
      <c r="E51" s="244" t="s">
        <v>322</v>
      </c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6"/>
      <c r="BE51" s="241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3"/>
      <c r="BQ51" s="241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3"/>
    </row>
    <row r="52" spans="1:80" x14ac:dyDescent="0.2">
      <c r="A52" s="216">
        <v>3</v>
      </c>
      <c r="B52" s="217"/>
      <c r="C52" s="217"/>
      <c r="D52" s="218"/>
      <c r="E52" s="247" t="s">
        <v>324</v>
      </c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9"/>
      <c r="BE52" s="238">
        <v>11060718.4</v>
      </c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1"/>
      <c r="BQ52" s="238">
        <v>564096.64</v>
      </c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40"/>
    </row>
    <row r="53" spans="1:80" x14ac:dyDescent="0.2">
      <c r="A53" s="232"/>
      <c r="B53" s="233"/>
      <c r="C53" s="233"/>
      <c r="D53" s="234"/>
      <c r="E53" s="255" t="s">
        <v>325</v>
      </c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7"/>
      <c r="BE53" s="252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4"/>
      <c r="BQ53" s="241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3"/>
    </row>
    <row r="54" spans="1:80" x14ac:dyDescent="0.2">
      <c r="A54" s="201"/>
      <c r="B54" s="202"/>
      <c r="C54" s="202"/>
      <c r="D54" s="203"/>
      <c r="E54" s="207" t="s">
        <v>251</v>
      </c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9"/>
      <c r="BE54" s="201" t="s">
        <v>252</v>
      </c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3"/>
      <c r="BQ54" s="198">
        <f>BQ52+BQ39+BQ33</f>
        <v>3340336.96</v>
      </c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200"/>
    </row>
    <row r="55" spans="1:80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1:80" s="103" customFormat="1" ht="11.25" x14ac:dyDescent="0.2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</row>
    <row r="57" spans="1:80" s="103" customFormat="1" ht="11.25" x14ac:dyDescent="0.2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</row>
    <row r="58" spans="1:80" s="103" customFormat="1" ht="11.25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</row>
  </sheetData>
  <mergeCells count="186">
    <mergeCell ref="A4:D4"/>
    <mergeCell ref="E4:AI4"/>
    <mergeCell ref="AJ4:AW4"/>
    <mergeCell ref="AX4:BF4"/>
    <mergeCell ref="BG4:BO4"/>
    <mergeCell ref="BP4:CB4"/>
    <mergeCell ref="A1:CB1"/>
    <mergeCell ref="A3:D3"/>
    <mergeCell ref="E3:AI3"/>
    <mergeCell ref="AJ3:AW3"/>
    <mergeCell ref="AX3:BF3"/>
    <mergeCell ref="BG3:BO3"/>
    <mergeCell ref="BP3:CB3"/>
    <mergeCell ref="A6:D6"/>
    <mergeCell ref="E6:AI6"/>
    <mergeCell ref="AJ6:AW6"/>
    <mergeCell ref="AX6:BF6"/>
    <mergeCell ref="BG6:BO6"/>
    <mergeCell ref="BP6:CB6"/>
    <mergeCell ref="A5:D5"/>
    <mergeCell ref="E5:AI5"/>
    <mergeCell ref="AJ5:AW5"/>
    <mergeCell ref="AX5:BF5"/>
    <mergeCell ref="BG5:BO5"/>
    <mergeCell ref="BP5:CB5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13:CB13"/>
    <mergeCell ref="A15:D15"/>
    <mergeCell ref="E15:AI15"/>
    <mergeCell ref="AJ15:AT15"/>
    <mergeCell ref="AU15:BD15"/>
    <mergeCell ref="BE15:BO15"/>
    <mergeCell ref="BP15:CB15"/>
    <mergeCell ref="A11:D11"/>
    <mergeCell ref="E11:AI11"/>
    <mergeCell ref="AJ11:AW11"/>
    <mergeCell ref="AX11:BF11"/>
    <mergeCell ref="BG11:BO11"/>
    <mergeCell ref="BP11:CB11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24:CB24"/>
    <mergeCell ref="A25:CB25"/>
    <mergeCell ref="A26:CB26"/>
    <mergeCell ref="A28:D28"/>
    <mergeCell ref="E28:BD28"/>
    <mergeCell ref="BE28:BP28"/>
    <mergeCell ref="BQ28:CB28"/>
    <mergeCell ref="A22:D22"/>
    <mergeCell ref="E22:AI22"/>
    <mergeCell ref="AJ22:AT22"/>
    <mergeCell ref="AU22:BD22"/>
    <mergeCell ref="BE22:BO22"/>
    <mergeCell ref="BP22:CB22"/>
    <mergeCell ref="A31:D31"/>
    <mergeCell ref="E31:BD31"/>
    <mergeCell ref="BE31:BP31"/>
    <mergeCell ref="BQ31:CB31"/>
    <mergeCell ref="A32:D32"/>
    <mergeCell ref="E32:BD32"/>
    <mergeCell ref="BE32:BP32"/>
    <mergeCell ref="BQ32:CB32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33:D33"/>
    <mergeCell ref="E33:BD33"/>
    <mergeCell ref="BE33:BP33"/>
    <mergeCell ref="BQ33:CB33"/>
    <mergeCell ref="A34:D35"/>
    <mergeCell ref="E34:BD34"/>
    <mergeCell ref="BE34:BP35"/>
    <mergeCell ref="BQ34:CB35"/>
    <mergeCell ref="E35:BD35"/>
    <mergeCell ref="A36:D36"/>
    <mergeCell ref="E36:BD36"/>
    <mergeCell ref="BE36:BP36"/>
    <mergeCell ref="BQ36:CB36"/>
    <mergeCell ref="A37:D38"/>
    <mergeCell ref="E37:BD37"/>
    <mergeCell ref="BE37:BP38"/>
    <mergeCell ref="BQ37:CB38"/>
    <mergeCell ref="E38:BD38"/>
    <mergeCell ref="E43:BD43"/>
    <mergeCell ref="A44:D45"/>
    <mergeCell ref="E44:BD44"/>
    <mergeCell ref="BE44:BP45"/>
    <mergeCell ref="BQ44:CB45"/>
    <mergeCell ref="E45:BD45"/>
    <mergeCell ref="A39:D40"/>
    <mergeCell ref="E39:BD39"/>
    <mergeCell ref="BE39:BP40"/>
    <mergeCell ref="BQ39:CB40"/>
    <mergeCell ref="E40:BD40"/>
    <mergeCell ref="A41:D43"/>
    <mergeCell ref="E41:BD41"/>
    <mergeCell ref="BE41:BP43"/>
    <mergeCell ref="BQ41:CB43"/>
    <mergeCell ref="E42:BD42"/>
    <mergeCell ref="A46:D47"/>
    <mergeCell ref="E46:BD46"/>
    <mergeCell ref="BE46:BP47"/>
    <mergeCell ref="BQ46:CB47"/>
    <mergeCell ref="E47:BD47"/>
    <mergeCell ref="A48:D49"/>
    <mergeCell ref="E48:BD48"/>
    <mergeCell ref="BE48:BP49"/>
    <mergeCell ref="BQ48:CB49"/>
    <mergeCell ref="E49:BD49"/>
    <mergeCell ref="A56:CB58"/>
    <mergeCell ref="A54:D54"/>
    <mergeCell ref="E54:BD54"/>
    <mergeCell ref="BE54:BP54"/>
    <mergeCell ref="BQ54:CB54"/>
    <mergeCell ref="A50:D51"/>
    <mergeCell ref="E50:BD50"/>
    <mergeCell ref="BE50:BP51"/>
    <mergeCell ref="BQ50:CB51"/>
    <mergeCell ref="E51:BD51"/>
    <mergeCell ref="A52:D53"/>
    <mergeCell ref="E52:BD52"/>
    <mergeCell ref="BE52:BP53"/>
    <mergeCell ref="BQ52:CB53"/>
    <mergeCell ref="E53:BD53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6"/>
  <sheetViews>
    <sheetView topLeftCell="A19" zoomScaleNormal="100" workbookViewId="0">
      <selection activeCell="BN65" sqref="BN65:CB65"/>
    </sheetView>
  </sheetViews>
  <sheetFormatPr defaultColWidth="1.140625" defaultRowHeight="12.75" x14ac:dyDescent="0.2"/>
  <cols>
    <col min="1" max="16384" width="1.140625" style="98"/>
  </cols>
  <sheetData>
    <row r="1" spans="1:80" s="95" customFormat="1" ht="15.75" x14ac:dyDescent="0.25">
      <c r="A1" s="221" t="s">
        <v>326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</row>
    <row r="2" spans="1:80" s="97" customFormat="1" ht="9.75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0" s="95" customFormat="1" ht="15.75" x14ac:dyDescent="0.25">
      <c r="A3" s="95" t="s">
        <v>216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288" t="s">
        <v>327</v>
      </c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</row>
    <row r="4" spans="1:80" s="97" customFormat="1" ht="9.75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</row>
    <row r="5" spans="1:80" s="95" customFormat="1" ht="15.75" x14ac:dyDescent="0.25">
      <c r="A5" s="95" t="s">
        <v>218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284" t="s">
        <v>328</v>
      </c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</row>
    <row r="7" spans="1:80" x14ac:dyDescent="0.2">
      <c r="A7" s="216" t="s">
        <v>221</v>
      </c>
      <c r="B7" s="217"/>
      <c r="C7" s="217"/>
      <c r="D7" s="218"/>
      <c r="E7" s="216" t="s">
        <v>2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8"/>
      <c r="AN7" s="216" t="s">
        <v>329</v>
      </c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8"/>
      <c r="BB7" s="216" t="s">
        <v>269</v>
      </c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8"/>
      <c r="BN7" s="216" t="s">
        <v>330</v>
      </c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8"/>
    </row>
    <row r="8" spans="1:80" x14ac:dyDescent="0.2">
      <c r="A8" s="210" t="s">
        <v>228</v>
      </c>
      <c r="B8" s="211"/>
      <c r="C8" s="211"/>
      <c r="D8" s="212"/>
      <c r="E8" s="210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2"/>
      <c r="AN8" s="210" t="s">
        <v>331</v>
      </c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2"/>
      <c r="BB8" s="210" t="s">
        <v>284</v>
      </c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2"/>
      <c r="BN8" s="210" t="s">
        <v>332</v>
      </c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2"/>
    </row>
    <row r="9" spans="1:80" x14ac:dyDescent="0.2">
      <c r="A9" s="210"/>
      <c r="B9" s="211"/>
      <c r="C9" s="211"/>
      <c r="D9" s="212"/>
      <c r="E9" s="210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2"/>
      <c r="AN9" s="210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2"/>
      <c r="BB9" s="210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2"/>
      <c r="BN9" s="210" t="s">
        <v>333</v>
      </c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2"/>
    </row>
    <row r="10" spans="1:80" x14ac:dyDescent="0.2">
      <c r="A10" s="213">
        <v>1</v>
      </c>
      <c r="B10" s="214"/>
      <c r="C10" s="214"/>
      <c r="D10" s="215"/>
      <c r="E10" s="213">
        <v>2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5"/>
      <c r="AN10" s="213">
        <v>3</v>
      </c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5"/>
      <c r="BB10" s="213">
        <v>4</v>
      </c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5"/>
      <c r="BN10" s="213">
        <v>5</v>
      </c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5"/>
    </row>
    <row r="11" spans="1:80" x14ac:dyDescent="0.2">
      <c r="A11" s="261">
        <v>1</v>
      </c>
      <c r="B11" s="262"/>
      <c r="C11" s="262"/>
      <c r="D11" s="263"/>
      <c r="E11" s="280" t="s">
        <v>334</v>
      </c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2"/>
      <c r="AN11" s="252">
        <v>4407</v>
      </c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4"/>
      <c r="BB11" s="207">
        <v>12</v>
      </c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9"/>
      <c r="BN11" s="252">
        <v>320000</v>
      </c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4"/>
    </row>
    <row r="12" spans="1:80" x14ac:dyDescent="0.2">
      <c r="A12" s="261">
        <v>2</v>
      </c>
      <c r="B12" s="262"/>
      <c r="C12" s="262"/>
      <c r="D12" s="263"/>
      <c r="E12" s="280" t="s">
        <v>335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2"/>
      <c r="AN12" s="252">
        <v>4407</v>
      </c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4"/>
      <c r="BB12" s="207">
        <v>12</v>
      </c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9"/>
      <c r="BN12" s="252">
        <f>AN12*BB12</f>
        <v>52884</v>
      </c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4"/>
    </row>
    <row r="13" spans="1:80" x14ac:dyDescent="0.2">
      <c r="A13" s="261">
        <v>3</v>
      </c>
      <c r="B13" s="262"/>
      <c r="C13" s="262"/>
      <c r="D13" s="263"/>
      <c r="E13" s="280" t="s">
        <v>336</v>
      </c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2"/>
      <c r="AN13" s="252">
        <v>4407</v>
      </c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4"/>
      <c r="BB13" s="207">
        <v>12</v>
      </c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9"/>
      <c r="BN13" s="252">
        <f>430000-67884-43734-3456</f>
        <v>314926</v>
      </c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4"/>
    </row>
    <row r="14" spans="1:80" x14ac:dyDescent="0.2">
      <c r="A14" s="261"/>
      <c r="B14" s="262"/>
      <c r="C14" s="262"/>
      <c r="D14" s="263"/>
      <c r="E14" s="285" t="s">
        <v>337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7"/>
      <c r="AN14" s="252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4"/>
      <c r="BB14" s="207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9"/>
      <c r="BN14" s="252">
        <f t="shared" ref="BN14" si="0">AN14*BB14</f>
        <v>0</v>
      </c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4"/>
    </row>
    <row r="15" spans="1:80" x14ac:dyDescent="0.2">
      <c r="A15" s="261">
        <v>4</v>
      </c>
      <c r="B15" s="262"/>
      <c r="C15" s="262"/>
      <c r="D15" s="263"/>
      <c r="E15" s="280" t="s">
        <v>334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2"/>
      <c r="AN15" s="252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4"/>
      <c r="BB15" s="207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9"/>
      <c r="BN15" s="252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4"/>
    </row>
    <row r="16" spans="1:80" x14ac:dyDescent="0.2">
      <c r="A16" s="201">
        <v>5</v>
      </c>
      <c r="B16" s="202"/>
      <c r="C16" s="202"/>
      <c r="D16" s="203"/>
      <c r="E16" s="280" t="s">
        <v>335</v>
      </c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2"/>
      <c r="AN16" s="252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4"/>
      <c r="BB16" s="207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9"/>
      <c r="BN16" s="252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4"/>
    </row>
    <row r="17" spans="1:80" x14ac:dyDescent="0.2">
      <c r="A17" s="201">
        <v>6</v>
      </c>
      <c r="B17" s="202"/>
      <c r="C17" s="202"/>
      <c r="D17" s="203"/>
      <c r="E17" s="280" t="s">
        <v>336</v>
      </c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2"/>
      <c r="AN17" s="252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4"/>
      <c r="BB17" s="207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9"/>
      <c r="BN17" s="252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4"/>
    </row>
    <row r="18" spans="1:80" x14ac:dyDescent="0.2">
      <c r="A18" s="261"/>
      <c r="B18" s="262"/>
      <c r="C18" s="262"/>
      <c r="D18" s="263"/>
      <c r="E18" s="255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7"/>
      <c r="AN18" s="252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4"/>
      <c r="BB18" s="207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9"/>
      <c r="BN18" s="252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4"/>
    </row>
    <row r="19" spans="1:80" x14ac:dyDescent="0.2">
      <c r="A19" s="201">
        <v>7</v>
      </c>
      <c r="B19" s="202"/>
      <c r="C19" s="202"/>
      <c r="D19" s="203"/>
      <c r="E19" s="280" t="s">
        <v>117</v>
      </c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2"/>
      <c r="AN19" s="252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4"/>
      <c r="BB19" s="207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9"/>
      <c r="BN19" s="252">
        <v>250000</v>
      </c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4"/>
    </row>
    <row r="20" spans="1:80" x14ac:dyDescent="0.2">
      <c r="A20" s="261"/>
      <c r="B20" s="262"/>
      <c r="C20" s="262"/>
      <c r="D20" s="263"/>
      <c r="E20" s="255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7"/>
      <c r="AN20" s="252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4"/>
      <c r="BB20" s="207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9"/>
      <c r="BN20" s="252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4"/>
    </row>
    <row r="21" spans="1:80" x14ac:dyDescent="0.2">
      <c r="A21" s="261"/>
      <c r="B21" s="262"/>
      <c r="C21" s="262"/>
      <c r="D21" s="263"/>
      <c r="E21" s="207" t="s">
        <v>251</v>
      </c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9"/>
      <c r="AN21" s="261" t="s">
        <v>252</v>
      </c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3"/>
      <c r="BB21" s="201" t="s">
        <v>252</v>
      </c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3"/>
      <c r="BN21" s="252">
        <f>SUM(BN11:CB18)</f>
        <v>687810</v>
      </c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4"/>
    </row>
    <row r="22" spans="1:80" s="99" customFormat="1" ht="15.75" x14ac:dyDescent="0.25"/>
    <row r="23" spans="1:80" s="95" customFormat="1" ht="15.75" x14ac:dyDescent="0.25">
      <c r="A23" s="221" t="s">
        <v>338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</row>
    <row r="24" spans="1:80" s="97" customFormat="1" ht="9.75" x14ac:dyDescent="0.2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</row>
    <row r="25" spans="1:80" s="95" customFormat="1" ht="15.75" x14ac:dyDescent="0.25">
      <c r="A25" s="95" t="s">
        <v>216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283" t="s">
        <v>339</v>
      </c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</row>
    <row r="26" spans="1:80" s="97" customFormat="1" ht="9.75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</row>
    <row r="27" spans="1:80" s="95" customFormat="1" ht="15.75" x14ac:dyDescent="0.25">
      <c r="A27" s="95" t="s">
        <v>218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284" t="s">
        <v>340</v>
      </c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</row>
    <row r="29" spans="1:80" x14ac:dyDescent="0.2">
      <c r="A29" s="216" t="s">
        <v>221</v>
      </c>
      <c r="B29" s="217"/>
      <c r="C29" s="217"/>
      <c r="D29" s="218"/>
      <c r="E29" s="216" t="s">
        <v>267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8"/>
      <c r="AN29" s="216" t="s">
        <v>341</v>
      </c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8"/>
      <c r="BB29" s="216" t="s">
        <v>342</v>
      </c>
      <c r="BC29" s="217"/>
      <c r="BD29" s="217"/>
      <c r="BE29" s="217"/>
      <c r="BF29" s="217"/>
      <c r="BG29" s="217"/>
      <c r="BH29" s="217"/>
      <c r="BI29" s="218"/>
      <c r="BJ29" s="216" t="s">
        <v>343</v>
      </c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8"/>
    </row>
    <row r="30" spans="1:80" x14ac:dyDescent="0.2">
      <c r="A30" s="210" t="s">
        <v>228</v>
      </c>
      <c r="B30" s="211"/>
      <c r="C30" s="211"/>
      <c r="D30" s="212"/>
      <c r="E30" s="210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2"/>
      <c r="AN30" s="210" t="s">
        <v>344</v>
      </c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2"/>
      <c r="BB30" s="210" t="s">
        <v>345</v>
      </c>
      <c r="BC30" s="211"/>
      <c r="BD30" s="211"/>
      <c r="BE30" s="211"/>
      <c r="BF30" s="211"/>
      <c r="BG30" s="211"/>
      <c r="BH30" s="211"/>
      <c r="BI30" s="212"/>
      <c r="BJ30" s="210" t="s">
        <v>346</v>
      </c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2"/>
    </row>
    <row r="31" spans="1:80" x14ac:dyDescent="0.2">
      <c r="A31" s="210"/>
      <c r="B31" s="211"/>
      <c r="C31" s="211"/>
      <c r="D31" s="212"/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2"/>
      <c r="AN31" s="210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2"/>
      <c r="BB31" s="210"/>
      <c r="BC31" s="211"/>
      <c r="BD31" s="211"/>
      <c r="BE31" s="211"/>
      <c r="BF31" s="211"/>
      <c r="BG31" s="211"/>
      <c r="BH31" s="211"/>
      <c r="BI31" s="212"/>
      <c r="BJ31" s="210" t="s">
        <v>347</v>
      </c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2"/>
    </row>
    <row r="32" spans="1:80" x14ac:dyDescent="0.2">
      <c r="A32" s="210"/>
      <c r="B32" s="211"/>
      <c r="C32" s="211"/>
      <c r="D32" s="212"/>
      <c r="E32" s="210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2"/>
      <c r="AN32" s="210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2"/>
      <c r="BB32" s="210"/>
      <c r="BC32" s="211"/>
      <c r="BD32" s="211"/>
      <c r="BE32" s="211"/>
      <c r="BF32" s="211"/>
      <c r="BG32" s="211"/>
      <c r="BH32" s="211"/>
      <c r="BI32" s="212"/>
      <c r="BJ32" s="210" t="s">
        <v>348</v>
      </c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2"/>
    </row>
    <row r="33" spans="1:80" x14ac:dyDescent="0.2">
      <c r="A33" s="213">
        <v>1</v>
      </c>
      <c r="B33" s="214"/>
      <c r="C33" s="214"/>
      <c r="D33" s="215"/>
      <c r="E33" s="213">
        <v>2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5"/>
      <c r="AN33" s="213">
        <v>3</v>
      </c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5"/>
      <c r="BB33" s="213">
        <v>4</v>
      </c>
      <c r="BC33" s="214"/>
      <c r="BD33" s="214"/>
      <c r="BE33" s="214"/>
      <c r="BF33" s="214"/>
      <c r="BG33" s="214"/>
      <c r="BH33" s="214"/>
      <c r="BI33" s="215"/>
      <c r="BJ33" s="213">
        <v>5</v>
      </c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5"/>
    </row>
    <row r="34" spans="1:80" x14ac:dyDescent="0.2">
      <c r="A34" s="255">
        <v>1</v>
      </c>
      <c r="B34" s="256"/>
      <c r="C34" s="256"/>
      <c r="D34" s="257"/>
      <c r="E34" s="255" t="s">
        <v>472</v>
      </c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7"/>
      <c r="AN34" s="252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4"/>
      <c r="BB34" s="207"/>
      <c r="BC34" s="208"/>
      <c r="BD34" s="208"/>
      <c r="BE34" s="208"/>
      <c r="BF34" s="208"/>
      <c r="BG34" s="208"/>
      <c r="BH34" s="208"/>
      <c r="BI34" s="209"/>
      <c r="BJ34" s="241">
        <f>252843-BJ35</f>
        <v>27331</v>
      </c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4"/>
    </row>
    <row r="35" spans="1:80" x14ac:dyDescent="0.2">
      <c r="A35" s="255">
        <v>2</v>
      </c>
      <c r="B35" s="256"/>
      <c r="C35" s="256"/>
      <c r="D35" s="257"/>
      <c r="E35" s="255" t="s">
        <v>473</v>
      </c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7"/>
      <c r="AN35" s="252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4"/>
      <c r="BB35" s="207"/>
      <c r="BC35" s="208"/>
      <c r="BD35" s="208"/>
      <c r="BE35" s="208"/>
      <c r="BF35" s="208"/>
      <c r="BG35" s="208"/>
      <c r="BH35" s="208"/>
      <c r="BI35" s="209"/>
      <c r="BJ35" s="241">
        <v>225512</v>
      </c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4"/>
    </row>
    <row r="36" spans="1:80" x14ac:dyDescent="0.2">
      <c r="A36" s="255">
        <v>3</v>
      </c>
      <c r="B36" s="256"/>
      <c r="C36" s="256"/>
      <c r="D36" s="257"/>
      <c r="E36" s="255" t="s">
        <v>474</v>
      </c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7"/>
      <c r="AN36" s="252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4"/>
      <c r="BB36" s="207"/>
      <c r="BC36" s="208"/>
      <c r="BD36" s="208"/>
      <c r="BE36" s="208"/>
      <c r="BF36" s="208"/>
      <c r="BG36" s="208"/>
      <c r="BH36" s="208"/>
      <c r="BI36" s="209"/>
      <c r="BJ36" s="252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4"/>
    </row>
    <row r="37" spans="1:80" x14ac:dyDescent="0.2">
      <c r="A37" s="255"/>
      <c r="B37" s="256"/>
      <c r="C37" s="256"/>
      <c r="D37" s="257"/>
      <c r="E37" s="207" t="s">
        <v>251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9"/>
      <c r="AN37" s="207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9"/>
      <c r="BB37" s="201" t="s">
        <v>252</v>
      </c>
      <c r="BC37" s="202"/>
      <c r="BD37" s="202"/>
      <c r="BE37" s="202"/>
      <c r="BF37" s="202"/>
      <c r="BG37" s="202"/>
      <c r="BH37" s="202"/>
      <c r="BI37" s="203"/>
      <c r="BJ37" s="241">
        <f>BJ35+BJ34</f>
        <v>252843</v>
      </c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4"/>
    </row>
    <row r="38" spans="1:80" s="99" customFormat="1" ht="15.75" x14ac:dyDescent="0.25"/>
    <row r="39" spans="1:80" s="95" customFormat="1" ht="15.75" x14ac:dyDescent="0.25">
      <c r="A39" s="221" t="s">
        <v>349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</row>
    <row r="40" spans="1:80" s="97" customFormat="1" ht="9.75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</row>
    <row r="41" spans="1:80" s="95" customFormat="1" ht="15.75" x14ac:dyDescent="0.25">
      <c r="A41" s="95" t="s">
        <v>216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</row>
    <row r="42" spans="1:80" s="97" customFormat="1" ht="9.75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</row>
    <row r="43" spans="1:80" s="95" customFormat="1" ht="15.75" x14ac:dyDescent="0.25">
      <c r="A43" s="95" t="s">
        <v>218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</row>
    <row r="45" spans="1:80" x14ac:dyDescent="0.2">
      <c r="A45" s="216" t="s">
        <v>221</v>
      </c>
      <c r="B45" s="217"/>
      <c r="C45" s="217"/>
      <c r="D45" s="218"/>
      <c r="E45" s="216" t="s">
        <v>2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8"/>
      <c r="AN45" s="216" t="s">
        <v>329</v>
      </c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8"/>
      <c r="BB45" s="216" t="s">
        <v>269</v>
      </c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8"/>
      <c r="BN45" s="216" t="s">
        <v>330</v>
      </c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8"/>
    </row>
    <row r="46" spans="1:80" x14ac:dyDescent="0.2">
      <c r="A46" s="210" t="s">
        <v>228</v>
      </c>
      <c r="B46" s="211"/>
      <c r="C46" s="211"/>
      <c r="D46" s="212"/>
      <c r="E46" s="21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2"/>
      <c r="AN46" s="210" t="s">
        <v>331</v>
      </c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2"/>
      <c r="BB46" s="210" t="s">
        <v>284</v>
      </c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2"/>
      <c r="BN46" s="210" t="s">
        <v>332</v>
      </c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2"/>
    </row>
    <row r="47" spans="1:80" x14ac:dyDescent="0.2">
      <c r="A47" s="210"/>
      <c r="B47" s="211"/>
      <c r="C47" s="211"/>
      <c r="D47" s="212"/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2"/>
      <c r="AN47" s="210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2"/>
      <c r="BB47" s="210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2"/>
      <c r="BN47" s="210" t="s">
        <v>333</v>
      </c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2"/>
    </row>
    <row r="48" spans="1:80" x14ac:dyDescent="0.2">
      <c r="A48" s="213">
        <v>1</v>
      </c>
      <c r="B48" s="214"/>
      <c r="C48" s="214"/>
      <c r="D48" s="215"/>
      <c r="E48" s="213">
        <v>2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5"/>
      <c r="AN48" s="213">
        <v>3</v>
      </c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5"/>
      <c r="BB48" s="213">
        <v>4</v>
      </c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5"/>
      <c r="BN48" s="213">
        <v>5</v>
      </c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5"/>
    </row>
    <row r="49" spans="1:80" x14ac:dyDescent="0.2">
      <c r="A49" s="255"/>
      <c r="B49" s="256"/>
      <c r="C49" s="256"/>
      <c r="D49" s="257"/>
      <c r="E49" s="255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7"/>
      <c r="AN49" s="252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4"/>
      <c r="BB49" s="207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9"/>
      <c r="BN49" s="252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4"/>
    </row>
    <row r="50" spans="1:80" x14ac:dyDescent="0.2">
      <c r="A50" s="255"/>
      <c r="B50" s="256"/>
      <c r="C50" s="256"/>
      <c r="D50" s="257"/>
      <c r="E50" s="255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7"/>
      <c r="AN50" s="252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4"/>
      <c r="BB50" s="207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9"/>
      <c r="BN50" s="252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4"/>
    </row>
    <row r="51" spans="1:80" x14ac:dyDescent="0.2">
      <c r="A51" s="255"/>
      <c r="B51" s="256"/>
      <c r="C51" s="256"/>
      <c r="D51" s="257"/>
      <c r="E51" s="207" t="s">
        <v>251</v>
      </c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9"/>
      <c r="AN51" s="261" t="s">
        <v>252</v>
      </c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3"/>
      <c r="BB51" s="201" t="s">
        <v>252</v>
      </c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3"/>
      <c r="BN51" s="252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4"/>
    </row>
    <row r="52" spans="1:80" s="99" customFormat="1" ht="15.75" x14ac:dyDescent="0.25"/>
    <row r="53" spans="1:80" s="95" customFormat="1" ht="15.75" x14ac:dyDescent="0.25">
      <c r="A53" s="221" t="s">
        <v>350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</row>
    <row r="54" spans="1:80" s="95" customFormat="1" ht="15.75" x14ac:dyDescent="0.25">
      <c r="A54" s="221" t="s">
        <v>351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</row>
    <row r="55" spans="1:80" s="97" customFormat="1" ht="9.75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</row>
    <row r="56" spans="1:80" s="95" customFormat="1" ht="15.75" x14ac:dyDescent="0.25">
      <c r="A56" s="95" t="s">
        <v>216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283" t="s">
        <v>122</v>
      </c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</row>
    <row r="57" spans="1:80" s="97" customFormat="1" ht="9.75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</row>
    <row r="58" spans="1:80" s="95" customFormat="1" ht="15.75" x14ac:dyDescent="0.25">
      <c r="A58" s="95" t="s">
        <v>218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</row>
    <row r="60" spans="1:80" x14ac:dyDescent="0.2">
      <c r="A60" s="216" t="s">
        <v>221</v>
      </c>
      <c r="B60" s="217"/>
      <c r="C60" s="217"/>
      <c r="D60" s="218"/>
      <c r="E60" s="216" t="s">
        <v>2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8"/>
      <c r="AN60" s="216" t="s">
        <v>329</v>
      </c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8"/>
      <c r="BB60" s="216" t="s">
        <v>269</v>
      </c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8"/>
      <c r="BN60" s="216" t="s">
        <v>330</v>
      </c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8"/>
    </row>
    <row r="61" spans="1:80" x14ac:dyDescent="0.2">
      <c r="A61" s="210" t="s">
        <v>228</v>
      </c>
      <c r="B61" s="211"/>
      <c r="C61" s="211"/>
      <c r="D61" s="212"/>
      <c r="E61" s="210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2"/>
      <c r="AN61" s="210" t="s">
        <v>331</v>
      </c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2"/>
      <c r="BB61" s="210" t="s">
        <v>284</v>
      </c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2"/>
      <c r="BN61" s="210" t="s">
        <v>332</v>
      </c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2"/>
    </row>
    <row r="62" spans="1:80" x14ac:dyDescent="0.2">
      <c r="A62" s="210"/>
      <c r="B62" s="211"/>
      <c r="C62" s="211"/>
      <c r="D62" s="212"/>
      <c r="E62" s="210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2"/>
      <c r="AN62" s="210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2"/>
      <c r="BB62" s="210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2"/>
      <c r="BN62" s="210" t="s">
        <v>333</v>
      </c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2"/>
    </row>
    <row r="63" spans="1:80" x14ac:dyDescent="0.2">
      <c r="A63" s="213">
        <v>1</v>
      </c>
      <c r="B63" s="214"/>
      <c r="C63" s="214"/>
      <c r="D63" s="215"/>
      <c r="E63" s="213">
        <v>2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5"/>
      <c r="AN63" s="213">
        <v>3</v>
      </c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5"/>
      <c r="BB63" s="213">
        <v>4</v>
      </c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5"/>
      <c r="BN63" s="213">
        <v>5</v>
      </c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5"/>
    </row>
    <row r="64" spans="1:80" x14ac:dyDescent="0.2">
      <c r="A64" s="255"/>
      <c r="B64" s="256"/>
      <c r="C64" s="256"/>
      <c r="D64" s="257"/>
      <c r="E64" s="280" t="s">
        <v>507</v>
      </c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2"/>
      <c r="AN64" s="252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4"/>
      <c r="BB64" s="207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9"/>
      <c r="BN64" s="252">
        <v>3456</v>
      </c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4"/>
    </row>
    <row r="65" spans="1:80" x14ac:dyDescent="0.2">
      <c r="A65" s="255"/>
      <c r="B65" s="256"/>
      <c r="C65" s="256"/>
      <c r="D65" s="257"/>
      <c r="E65" s="255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7"/>
      <c r="AN65" s="252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4"/>
      <c r="BB65" s="207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9"/>
      <c r="BN65" s="252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4"/>
    </row>
    <row r="66" spans="1:80" x14ac:dyDescent="0.2">
      <c r="A66" s="255"/>
      <c r="B66" s="256"/>
      <c r="C66" s="256"/>
      <c r="D66" s="257"/>
      <c r="E66" s="207" t="s">
        <v>251</v>
      </c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9"/>
      <c r="AN66" s="261" t="s">
        <v>252</v>
      </c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3"/>
      <c r="BB66" s="201" t="s">
        <v>252</v>
      </c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3"/>
      <c r="BN66" s="252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4"/>
    </row>
  </sheetData>
  <mergeCells count="203">
    <mergeCell ref="A1:CB1"/>
    <mergeCell ref="S3:CB3"/>
    <mergeCell ref="AH5:CB5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1:D11"/>
    <mergeCell ref="E11:AM11"/>
    <mergeCell ref="AN11:BA11"/>
    <mergeCell ref="BB11:BM11"/>
    <mergeCell ref="BN11:CB11"/>
    <mergeCell ref="A12:D12"/>
    <mergeCell ref="E12:AM12"/>
    <mergeCell ref="AN12:BA12"/>
    <mergeCell ref="BB12:BM12"/>
    <mergeCell ref="BN12:CB12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A15:D15"/>
    <mergeCell ref="E15:AM15"/>
    <mergeCell ref="AN15:BA15"/>
    <mergeCell ref="BB15:BM15"/>
    <mergeCell ref="BN15:CB15"/>
    <mergeCell ref="A16:D16"/>
    <mergeCell ref="E16:AM16"/>
    <mergeCell ref="AN16:BA16"/>
    <mergeCell ref="BB16:BM16"/>
    <mergeCell ref="BN16:CB16"/>
    <mergeCell ref="A17:D17"/>
    <mergeCell ref="E17:AM17"/>
    <mergeCell ref="AN17:BA17"/>
    <mergeCell ref="BB17:BM17"/>
    <mergeCell ref="BN17:CB17"/>
    <mergeCell ref="A23:CB23"/>
    <mergeCell ref="S25:CB25"/>
    <mergeCell ref="AH27:CB27"/>
    <mergeCell ref="A29:D29"/>
    <mergeCell ref="E29:AM29"/>
    <mergeCell ref="AN29:BA29"/>
    <mergeCell ref="BB29:BI29"/>
    <mergeCell ref="BJ29:CB29"/>
    <mergeCell ref="A18:D18"/>
    <mergeCell ref="E18:AM18"/>
    <mergeCell ref="AN18:BA18"/>
    <mergeCell ref="BB18:BM18"/>
    <mergeCell ref="BN18:CB18"/>
    <mergeCell ref="A21:D21"/>
    <mergeCell ref="E21:AM21"/>
    <mergeCell ref="AN21:BA21"/>
    <mergeCell ref="BB21:BM21"/>
    <mergeCell ref="BN21:CB21"/>
    <mergeCell ref="A19:D19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A33:D33"/>
    <mergeCell ref="E33:AM33"/>
    <mergeCell ref="AN33:BA33"/>
    <mergeCell ref="BB33:BI33"/>
    <mergeCell ref="BJ33:CB33"/>
    <mergeCell ref="A34:D34"/>
    <mergeCell ref="E34:AM34"/>
    <mergeCell ref="AN34:BA34"/>
    <mergeCell ref="BB34:BI34"/>
    <mergeCell ref="BJ34:CB34"/>
    <mergeCell ref="A36:D36"/>
    <mergeCell ref="E36:AM36"/>
    <mergeCell ref="AN36:BA36"/>
    <mergeCell ref="BB36:BI36"/>
    <mergeCell ref="BJ36:CB36"/>
    <mergeCell ref="A35:D35"/>
    <mergeCell ref="E35:AM35"/>
    <mergeCell ref="AN35:BA35"/>
    <mergeCell ref="BB35:BI35"/>
    <mergeCell ref="BJ35:CB35"/>
    <mergeCell ref="S41:CB41"/>
    <mergeCell ref="AH43:CB43"/>
    <mergeCell ref="A45:D45"/>
    <mergeCell ref="E45:AM45"/>
    <mergeCell ref="AN45:BA45"/>
    <mergeCell ref="BB45:BM45"/>
    <mergeCell ref="BN45:CB45"/>
    <mergeCell ref="A37:D37"/>
    <mergeCell ref="E37:AM37"/>
    <mergeCell ref="AN37:BA37"/>
    <mergeCell ref="BB37:BI37"/>
    <mergeCell ref="BJ37:CB37"/>
    <mergeCell ref="A39:CB39"/>
    <mergeCell ref="A46:D46"/>
    <mergeCell ref="E46:AM46"/>
    <mergeCell ref="AN46:BA46"/>
    <mergeCell ref="BB46:BM46"/>
    <mergeCell ref="BN46:CB46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A49:D49"/>
    <mergeCell ref="E49:AM49"/>
    <mergeCell ref="AN49:BA49"/>
    <mergeCell ref="BB49:BM49"/>
    <mergeCell ref="BN49:CB49"/>
    <mergeCell ref="A60:D60"/>
    <mergeCell ref="E60:AM60"/>
    <mergeCell ref="AN60:BA60"/>
    <mergeCell ref="BB60:BM60"/>
    <mergeCell ref="BN60:CB60"/>
    <mergeCell ref="A50:D50"/>
    <mergeCell ref="E50:AM50"/>
    <mergeCell ref="AN50:BA50"/>
    <mergeCell ref="BB50:BM50"/>
    <mergeCell ref="BN50:CB50"/>
    <mergeCell ref="A51:D51"/>
    <mergeCell ref="E51:AM51"/>
    <mergeCell ref="AN51:BA51"/>
    <mergeCell ref="BB51:BM51"/>
    <mergeCell ref="BN51:CB51"/>
    <mergeCell ref="A53:CB53"/>
    <mergeCell ref="A54:CB54"/>
    <mergeCell ref="S56:CB56"/>
    <mergeCell ref="AH58:CB58"/>
    <mergeCell ref="A66:D66"/>
    <mergeCell ref="E66:AM66"/>
    <mergeCell ref="AN66:BA66"/>
    <mergeCell ref="BB66:BM66"/>
    <mergeCell ref="BN66:CB66"/>
    <mergeCell ref="A63:D63"/>
    <mergeCell ref="E63:AM63"/>
    <mergeCell ref="AN63:BA63"/>
    <mergeCell ref="BB63:BM63"/>
    <mergeCell ref="BN63:CB63"/>
    <mergeCell ref="A64:D64"/>
    <mergeCell ref="E64:AM64"/>
    <mergeCell ref="AN64:BA64"/>
    <mergeCell ref="BB64:BM64"/>
    <mergeCell ref="BN64:CB64"/>
    <mergeCell ref="A65:D65"/>
    <mergeCell ref="E65:AM65"/>
    <mergeCell ref="AN65:BA65"/>
    <mergeCell ref="BB65:BM65"/>
    <mergeCell ref="BN65:CB65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E19:AM19"/>
    <mergeCell ref="AN19:BA19"/>
    <mergeCell ref="BB19:BM19"/>
    <mergeCell ref="BN19:CB19"/>
    <mergeCell ref="A20:D20"/>
    <mergeCell ref="E20:AM20"/>
    <mergeCell ref="AN20:BA20"/>
    <mergeCell ref="BB20:BM20"/>
    <mergeCell ref="BN20:CB20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Тит лист, сведения</vt:lpstr>
      <vt:lpstr>Фин сост</vt:lpstr>
      <vt:lpstr>Пок по пост и выб </vt:lpstr>
      <vt:lpstr>Пок выплат</vt:lpstr>
      <vt:lpstr>Ср во вр расп</vt:lpstr>
      <vt:lpstr>Спр инф</vt:lpstr>
      <vt:lpstr>Расч 1 </vt:lpstr>
      <vt:lpstr>Расч 2</vt:lpstr>
      <vt:lpstr>Расч 3</vt:lpstr>
      <vt:lpstr>Расч 4</vt:lpstr>
      <vt:lpstr>Расч 5</vt:lpstr>
      <vt:lpstr>Свед об опер с ЦС</vt:lpstr>
      <vt:lpstr>'Пок по пост и выб '!Заголовки_для_печати</vt:lpstr>
    </vt:vector>
  </TitlesOfParts>
  <Company>РОО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2019-07-04T07:38:43Z</cp:lastPrinted>
  <dcterms:created xsi:type="dcterms:W3CDTF">2018-01-26T09:18:00Z</dcterms:created>
  <dcterms:modified xsi:type="dcterms:W3CDTF">2019-07-04T14:53:46Z</dcterms:modified>
</cp:coreProperties>
</file>